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F:\SWIETELSKY\STAVBY\2020-21\TTSK Banka, Rekonš. a moder. cesty,HAVRAN (VS)\5. PODKLADY\DODATKY\DODATOK 1\ROZPOČTY\"/>
    </mc:Choice>
  </mc:AlternateContent>
  <xr:revisionPtr revIDLastSave="0" documentId="13_ncr:1_{BBB341DC-E281-4191-9805-F8A1C06C9787}" xr6:coauthVersionLast="45" xr6:coauthVersionMax="47" xr10:uidLastSave="{00000000-0000-0000-0000-000000000000}"/>
  <bookViews>
    <workbookView xWindow="-120" yWindow="-120" windowWidth="29040" windowHeight="15840" tabRatio="708" xr2:uid="{00000000-000D-0000-FFFF-FFFF00000000}"/>
  </bookViews>
  <sheets>
    <sheet name="Rekapitulácia stavby" sheetId="1" r:id="rId1"/>
    <sheet name="01 nav. pr. 1 - Výmena vo..." sheetId="2" r:id="rId2"/>
    <sheet name="02 nav. pr. 1 - Zvýšenie ..." sheetId="3" r:id="rId3"/>
    <sheet name="01 nav. pr. 1 - Zvýšenie ..." sheetId="4" r:id="rId4"/>
    <sheet name="02 nav. pr. 1 - Predíženi..." sheetId="5" r:id="rId5"/>
  </sheets>
  <definedNames>
    <definedName name="_xlnm._FilterDatabase" localSheetId="1" hidden="1">'01 nav. pr. 1 - Výmena vo...'!$C$130:$K$250</definedName>
    <definedName name="_xlnm._FilterDatabase" localSheetId="3" hidden="1">'01 nav. pr. 1 - Zvýšenie ...'!$C$125:$K$156</definedName>
    <definedName name="_xlnm._FilterDatabase" localSheetId="4" hidden="1">'02 nav. pr. 1 - Predíženi...'!$C$126:$K$149</definedName>
    <definedName name="_xlnm._FilterDatabase" localSheetId="2" hidden="1">'02 nav. pr. 1 - Zvýšenie ...'!$C$125:$K$157</definedName>
    <definedName name="_xlnm.Print_Titles" localSheetId="1">'01 nav. pr. 1 - Výmena vo...'!$130:$130</definedName>
    <definedName name="_xlnm.Print_Titles" localSheetId="3">'01 nav. pr. 1 - Zvýšenie ...'!$125:$125</definedName>
    <definedName name="_xlnm.Print_Titles" localSheetId="4">'02 nav. pr. 1 - Predíženi...'!$126:$126</definedName>
    <definedName name="_xlnm.Print_Titles" localSheetId="2">'02 nav. pr. 1 - Zvýšenie ...'!$125:$125</definedName>
    <definedName name="_xlnm.Print_Titles" localSheetId="0">'Rekapitulácia stavby'!$89:$89</definedName>
    <definedName name="_xlnm.Print_Area" localSheetId="1">'01 nav. pr. 1 - Výmena vo...'!$C$116:$J$250</definedName>
    <definedName name="_xlnm.Print_Area" localSheetId="3">'01 nav. pr. 1 - Zvýšenie ...'!$C$111:$J$156</definedName>
    <definedName name="_xlnm.Print_Area" localSheetId="4">'02 nav. pr. 1 - Predíženi...'!$C$112:$J$149</definedName>
    <definedName name="_xlnm.Print_Area" localSheetId="2">'02 nav. pr. 1 - Zvýšenie ...'!$C$111:$J$157</definedName>
    <definedName name="_xlnm.Print_Area" localSheetId="0">'Rekapitulácia stavby'!$D$4:$AO$73,'Rekapitulácia stavby'!$C$79:$AQ$98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33" i="2" l="1"/>
  <c r="J132" i="2"/>
  <c r="J149" i="4" l="1"/>
  <c r="J150" i="3"/>
  <c r="N150" i="3"/>
  <c r="J149" i="3" l="1"/>
  <c r="J148" i="4"/>
  <c r="J39" i="5"/>
  <c r="J38" i="5"/>
  <c r="AY97" i="1" s="1"/>
  <c r="J37" i="5"/>
  <c r="AX97" i="1"/>
  <c r="BI149" i="5"/>
  <c r="BH149" i="5"/>
  <c r="BG149" i="5"/>
  <c r="BE149" i="5"/>
  <c r="T149" i="5"/>
  <c r="T148" i="5" s="1"/>
  <c r="R149" i="5"/>
  <c r="R148" i="5" s="1"/>
  <c r="P149" i="5"/>
  <c r="P148" i="5" s="1"/>
  <c r="BI147" i="5"/>
  <c r="BH147" i="5"/>
  <c r="BG147" i="5"/>
  <c r="BE147" i="5"/>
  <c r="T147" i="5"/>
  <c r="T146" i="5"/>
  <c r="R147" i="5"/>
  <c r="R146" i="5" s="1"/>
  <c r="P147" i="5"/>
  <c r="P146" i="5" s="1"/>
  <c r="BI145" i="5"/>
  <c r="BH145" i="5"/>
  <c r="BG145" i="5"/>
  <c r="BE145" i="5"/>
  <c r="T145" i="5"/>
  <c r="R145" i="5"/>
  <c r="P145" i="5"/>
  <c r="BI144" i="5"/>
  <c r="BH144" i="5"/>
  <c r="BG144" i="5"/>
  <c r="BE144" i="5"/>
  <c r="T144" i="5"/>
  <c r="R144" i="5"/>
  <c r="P144" i="5"/>
  <c r="BI142" i="5"/>
  <c r="BH142" i="5"/>
  <c r="BG142" i="5"/>
  <c r="BE142" i="5"/>
  <c r="T142" i="5"/>
  <c r="R142" i="5"/>
  <c r="P142" i="5"/>
  <c r="BI141" i="5"/>
  <c r="BH141" i="5"/>
  <c r="BG141" i="5"/>
  <c r="BE141" i="5"/>
  <c r="T141" i="5"/>
  <c r="R141" i="5"/>
  <c r="P141" i="5"/>
  <c r="BI140" i="5"/>
  <c r="BH140" i="5"/>
  <c r="BG140" i="5"/>
  <c r="BE140" i="5"/>
  <c r="T140" i="5"/>
  <c r="R140" i="5"/>
  <c r="P140" i="5"/>
  <c r="BI138" i="5"/>
  <c r="BH138" i="5"/>
  <c r="BG138" i="5"/>
  <c r="BE138" i="5"/>
  <c r="T138" i="5"/>
  <c r="R138" i="5"/>
  <c r="P138" i="5"/>
  <c r="BI137" i="5"/>
  <c r="BH137" i="5"/>
  <c r="BG137" i="5"/>
  <c r="BE137" i="5"/>
  <c r="T137" i="5"/>
  <c r="R137" i="5"/>
  <c r="P137" i="5"/>
  <c r="BI136" i="5"/>
  <c r="BH136" i="5"/>
  <c r="BG136" i="5"/>
  <c r="BE136" i="5"/>
  <c r="T136" i="5"/>
  <c r="R136" i="5"/>
  <c r="P136" i="5"/>
  <c r="BI134" i="5"/>
  <c r="BH134" i="5"/>
  <c r="BG134" i="5"/>
  <c r="BE134" i="5"/>
  <c r="T134" i="5"/>
  <c r="R134" i="5"/>
  <c r="P134" i="5"/>
  <c r="BI133" i="5"/>
  <c r="BH133" i="5"/>
  <c r="BG133" i="5"/>
  <c r="BE133" i="5"/>
  <c r="T133" i="5"/>
  <c r="R133" i="5"/>
  <c r="P133" i="5"/>
  <c r="BI132" i="5"/>
  <c r="BH132" i="5"/>
  <c r="BG132" i="5"/>
  <c r="BE132" i="5"/>
  <c r="T132" i="5"/>
  <c r="R132" i="5"/>
  <c r="P132" i="5"/>
  <c r="BI131" i="5"/>
  <c r="BH131" i="5"/>
  <c r="BG131" i="5"/>
  <c r="BE131" i="5"/>
  <c r="T131" i="5"/>
  <c r="R131" i="5"/>
  <c r="P131" i="5"/>
  <c r="BI130" i="5"/>
  <c r="BH130" i="5"/>
  <c r="BG130" i="5"/>
  <c r="BE130" i="5"/>
  <c r="T130" i="5"/>
  <c r="R130" i="5"/>
  <c r="P130" i="5"/>
  <c r="F124" i="5"/>
  <c r="F123" i="5"/>
  <c r="F121" i="5"/>
  <c r="E119" i="5"/>
  <c r="F94" i="5"/>
  <c r="F93" i="5"/>
  <c r="F91" i="5"/>
  <c r="E89" i="5"/>
  <c r="J26" i="5"/>
  <c r="E26" i="5"/>
  <c r="J94" i="5" s="1"/>
  <c r="J25" i="5"/>
  <c r="J23" i="5"/>
  <c r="E23" i="5"/>
  <c r="J123" i="5" s="1"/>
  <c r="J22" i="5"/>
  <c r="J14" i="5"/>
  <c r="E7" i="5"/>
  <c r="E115" i="5" s="1"/>
  <c r="J39" i="4"/>
  <c r="J38" i="4"/>
  <c r="AY96" i="1" s="1"/>
  <c r="J37" i="4"/>
  <c r="AX96" i="1"/>
  <c r="BI156" i="4"/>
  <c r="BH156" i="4"/>
  <c r="BG156" i="4"/>
  <c r="BE156" i="4"/>
  <c r="T156" i="4"/>
  <c r="T155" i="4" s="1"/>
  <c r="R156" i="4"/>
  <c r="R155" i="4" s="1"/>
  <c r="P156" i="4"/>
  <c r="P155" i="4" s="1"/>
  <c r="BI153" i="4"/>
  <c r="BH153" i="4"/>
  <c r="BG153" i="4"/>
  <c r="BE153" i="4"/>
  <c r="T153" i="4"/>
  <c r="R153" i="4"/>
  <c r="P153" i="4"/>
  <c r="BI151" i="4"/>
  <c r="BH151" i="4"/>
  <c r="BG151" i="4"/>
  <c r="BE151" i="4"/>
  <c r="T151" i="4"/>
  <c r="R151" i="4"/>
  <c r="P151" i="4"/>
  <c r="BI147" i="4"/>
  <c r="BH147" i="4"/>
  <c r="BG147" i="4"/>
  <c r="BE147" i="4"/>
  <c r="T147" i="4"/>
  <c r="R147" i="4"/>
  <c r="P147" i="4"/>
  <c r="BI145" i="4"/>
  <c r="BH145" i="4"/>
  <c r="BG145" i="4"/>
  <c r="BE145" i="4"/>
  <c r="T145" i="4"/>
  <c r="R145" i="4"/>
  <c r="P145" i="4"/>
  <c r="BI144" i="4"/>
  <c r="BH144" i="4"/>
  <c r="BG144" i="4"/>
  <c r="BE144" i="4"/>
  <c r="T144" i="4"/>
  <c r="R144" i="4"/>
  <c r="P144" i="4"/>
  <c r="BI143" i="4"/>
  <c r="BH143" i="4"/>
  <c r="BG143" i="4"/>
  <c r="BE143" i="4"/>
  <c r="T143" i="4"/>
  <c r="R143" i="4"/>
  <c r="P143" i="4"/>
  <c r="BI140" i="4"/>
  <c r="BH140" i="4"/>
  <c r="BG140" i="4"/>
  <c r="BE140" i="4"/>
  <c r="T140" i="4"/>
  <c r="R140" i="4"/>
  <c r="P140" i="4"/>
  <c r="BI139" i="4"/>
  <c r="BH139" i="4"/>
  <c r="BG139" i="4"/>
  <c r="BE139" i="4"/>
  <c r="T139" i="4"/>
  <c r="R139" i="4"/>
  <c r="P139" i="4"/>
  <c r="BI137" i="4"/>
  <c r="BH137" i="4"/>
  <c r="BG137" i="4"/>
  <c r="BE137" i="4"/>
  <c r="T137" i="4"/>
  <c r="R137" i="4"/>
  <c r="P137" i="4"/>
  <c r="BI135" i="4"/>
  <c r="BH135" i="4"/>
  <c r="BG135" i="4"/>
  <c r="BE135" i="4"/>
  <c r="T135" i="4"/>
  <c r="R135" i="4"/>
  <c r="P135" i="4"/>
  <c r="BI134" i="4"/>
  <c r="BH134" i="4"/>
  <c r="BG134" i="4"/>
  <c r="BE134" i="4"/>
  <c r="T134" i="4"/>
  <c r="R134" i="4"/>
  <c r="P134" i="4"/>
  <c r="BI132" i="4"/>
  <c r="BH132" i="4"/>
  <c r="BG132" i="4"/>
  <c r="BE132" i="4"/>
  <c r="T132" i="4"/>
  <c r="R132" i="4"/>
  <c r="P132" i="4"/>
  <c r="BI131" i="4"/>
  <c r="BH131" i="4"/>
  <c r="BG131" i="4"/>
  <c r="BE131" i="4"/>
  <c r="T131" i="4"/>
  <c r="R131" i="4"/>
  <c r="P131" i="4"/>
  <c r="BI129" i="4"/>
  <c r="BH129" i="4"/>
  <c r="BG129" i="4"/>
  <c r="BE129" i="4"/>
  <c r="T129" i="4"/>
  <c r="R129" i="4"/>
  <c r="P129" i="4"/>
  <c r="F123" i="4"/>
  <c r="F122" i="4"/>
  <c r="F120" i="4"/>
  <c r="E118" i="4"/>
  <c r="F94" i="4"/>
  <c r="F93" i="4"/>
  <c r="F91" i="4"/>
  <c r="E89" i="4"/>
  <c r="J26" i="4"/>
  <c r="E26" i="4"/>
  <c r="J94" i="4" s="1"/>
  <c r="J25" i="4"/>
  <c r="J23" i="4"/>
  <c r="E23" i="4"/>
  <c r="J122" i="4" s="1"/>
  <c r="J22" i="4"/>
  <c r="J14" i="4"/>
  <c r="J91" i="4" s="1"/>
  <c r="E7" i="4"/>
  <c r="E114" i="4" s="1"/>
  <c r="J39" i="3"/>
  <c r="J38" i="3"/>
  <c r="AY94" i="1" s="1"/>
  <c r="J37" i="3"/>
  <c r="AX94" i="1" s="1"/>
  <c r="BI157" i="3"/>
  <c r="BH157" i="3"/>
  <c r="BG157" i="3"/>
  <c r="BE157" i="3"/>
  <c r="T157" i="3"/>
  <c r="T156" i="3"/>
  <c r="R157" i="3"/>
  <c r="R156" i="3" s="1"/>
  <c r="P157" i="3"/>
  <c r="P156" i="3" s="1"/>
  <c r="BI154" i="3"/>
  <c r="BH154" i="3"/>
  <c r="BG154" i="3"/>
  <c r="BE154" i="3"/>
  <c r="T154" i="3"/>
  <c r="R154" i="3"/>
  <c r="P154" i="3"/>
  <c r="BI152" i="3"/>
  <c r="BH152" i="3"/>
  <c r="BG152" i="3"/>
  <c r="BE152" i="3"/>
  <c r="T152" i="3"/>
  <c r="R152" i="3"/>
  <c r="P152" i="3"/>
  <c r="BI148" i="3"/>
  <c r="BH148" i="3"/>
  <c r="BG148" i="3"/>
  <c r="BE148" i="3"/>
  <c r="T148" i="3"/>
  <c r="R148" i="3"/>
  <c r="P148" i="3"/>
  <c r="BI146" i="3"/>
  <c r="BH146" i="3"/>
  <c r="BG146" i="3"/>
  <c r="BE146" i="3"/>
  <c r="T146" i="3"/>
  <c r="R146" i="3"/>
  <c r="P146" i="3"/>
  <c r="BI145" i="3"/>
  <c r="BH145" i="3"/>
  <c r="BG145" i="3"/>
  <c r="BE145" i="3"/>
  <c r="T145" i="3"/>
  <c r="R145" i="3"/>
  <c r="P145" i="3"/>
  <c r="BI143" i="3"/>
  <c r="BH143" i="3"/>
  <c r="BG143" i="3"/>
  <c r="BE143" i="3"/>
  <c r="T143" i="3"/>
  <c r="R143" i="3"/>
  <c r="P143" i="3"/>
  <c r="BI140" i="3"/>
  <c r="BH140" i="3"/>
  <c r="BG140" i="3"/>
  <c r="BE140" i="3"/>
  <c r="T140" i="3"/>
  <c r="R140" i="3"/>
  <c r="P140" i="3"/>
  <c r="BI139" i="3"/>
  <c r="BH139" i="3"/>
  <c r="BG139" i="3"/>
  <c r="BE139" i="3"/>
  <c r="T139" i="3"/>
  <c r="R139" i="3"/>
  <c r="P139" i="3"/>
  <c r="BI137" i="3"/>
  <c r="BH137" i="3"/>
  <c r="BG137" i="3"/>
  <c r="BE137" i="3"/>
  <c r="T137" i="3"/>
  <c r="R137" i="3"/>
  <c r="P137" i="3"/>
  <c r="BI135" i="3"/>
  <c r="BH135" i="3"/>
  <c r="BG135" i="3"/>
  <c r="BE135" i="3"/>
  <c r="T135" i="3"/>
  <c r="R135" i="3"/>
  <c r="P135" i="3"/>
  <c r="BI134" i="3"/>
  <c r="BH134" i="3"/>
  <c r="BG134" i="3"/>
  <c r="BE134" i="3"/>
  <c r="T134" i="3"/>
  <c r="R134" i="3"/>
  <c r="P134" i="3"/>
  <c r="BI132" i="3"/>
  <c r="BH132" i="3"/>
  <c r="BG132" i="3"/>
  <c r="BE132" i="3"/>
  <c r="T132" i="3"/>
  <c r="R132" i="3"/>
  <c r="P132" i="3"/>
  <c r="BI131" i="3"/>
  <c r="BH131" i="3"/>
  <c r="BG131" i="3"/>
  <c r="BE131" i="3"/>
  <c r="T131" i="3"/>
  <c r="R131" i="3"/>
  <c r="P131" i="3"/>
  <c r="BI129" i="3"/>
  <c r="BH129" i="3"/>
  <c r="BG129" i="3"/>
  <c r="BE129" i="3"/>
  <c r="T129" i="3"/>
  <c r="R129" i="3"/>
  <c r="P129" i="3"/>
  <c r="F123" i="3"/>
  <c r="F122" i="3"/>
  <c r="F120" i="3"/>
  <c r="E118" i="3"/>
  <c r="F94" i="3"/>
  <c r="F93" i="3"/>
  <c r="F91" i="3"/>
  <c r="E89" i="3"/>
  <c r="J26" i="3"/>
  <c r="E26" i="3"/>
  <c r="J94" i="3" s="1"/>
  <c r="J25" i="3"/>
  <c r="J23" i="3"/>
  <c r="E23" i="3"/>
  <c r="J93" i="3" s="1"/>
  <c r="J22" i="3"/>
  <c r="J14" i="3"/>
  <c r="E7" i="3"/>
  <c r="E114" i="3" s="1"/>
  <c r="J39" i="2"/>
  <c r="J38" i="2"/>
  <c r="AY93" i="1" s="1"/>
  <c r="J37" i="2"/>
  <c r="AX93" i="1" s="1"/>
  <c r="BE250" i="2"/>
  <c r="BD250" i="2"/>
  <c r="BC250" i="2"/>
  <c r="BA250" i="2"/>
  <c r="T250" i="2"/>
  <c r="R250" i="2"/>
  <c r="P250" i="2"/>
  <c r="BE249" i="2"/>
  <c r="BD249" i="2"/>
  <c r="BC249" i="2"/>
  <c r="BA249" i="2"/>
  <c r="T249" i="2"/>
  <c r="R249" i="2"/>
  <c r="P249" i="2"/>
  <c r="BE248" i="2"/>
  <c r="BD248" i="2"/>
  <c r="BC248" i="2"/>
  <c r="BA248" i="2"/>
  <c r="T248" i="2"/>
  <c r="R248" i="2"/>
  <c r="P248" i="2"/>
  <c r="BE245" i="2"/>
  <c r="BD245" i="2"/>
  <c r="BC245" i="2"/>
  <c r="BA245" i="2"/>
  <c r="T245" i="2"/>
  <c r="T244" i="2" s="1"/>
  <c r="R245" i="2"/>
  <c r="R244" i="2" s="1"/>
  <c r="P245" i="2"/>
  <c r="P244" i="2" s="1"/>
  <c r="BE243" i="2"/>
  <c r="BD243" i="2"/>
  <c r="BC243" i="2"/>
  <c r="BA243" i="2"/>
  <c r="T243" i="2"/>
  <c r="R243" i="2"/>
  <c r="P243" i="2"/>
  <c r="BE242" i="2"/>
  <c r="BD242" i="2"/>
  <c r="BC242" i="2"/>
  <c r="BA242" i="2"/>
  <c r="T242" i="2"/>
  <c r="R242" i="2"/>
  <c r="P242" i="2"/>
  <c r="BE240" i="2"/>
  <c r="BD240" i="2"/>
  <c r="BC240" i="2"/>
  <c r="BA240" i="2"/>
  <c r="T240" i="2"/>
  <c r="R240" i="2"/>
  <c r="P240" i="2"/>
  <c r="BE239" i="2"/>
  <c r="BD239" i="2"/>
  <c r="BC239" i="2"/>
  <c r="BA239" i="2"/>
  <c r="T239" i="2"/>
  <c r="R239" i="2"/>
  <c r="P239" i="2"/>
  <c r="BE238" i="2"/>
  <c r="BD238" i="2"/>
  <c r="BC238" i="2"/>
  <c r="BA238" i="2"/>
  <c r="T238" i="2"/>
  <c r="R238" i="2"/>
  <c r="P238" i="2"/>
  <c r="BE237" i="2"/>
  <c r="BD237" i="2"/>
  <c r="BC237" i="2"/>
  <c r="BA237" i="2"/>
  <c r="T237" i="2"/>
  <c r="R237" i="2"/>
  <c r="P237" i="2"/>
  <c r="BE236" i="2"/>
  <c r="BD236" i="2"/>
  <c r="BC236" i="2"/>
  <c r="BA236" i="2"/>
  <c r="T236" i="2"/>
  <c r="R236" i="2"/>
  <c r="P236" i="2"/>
  <c r="BE235" i="2"/>
  <c r="BD235" i="2"/>
  <c r="BC235" i="2"/>
  <c r="BA235" i="2"/>
  <c r="T235" i="2"/>
  <c r="R235" i="2"/>
  <c r="P235" i="2"/>
  <c r="BE234" i="2"/>
  <c r="BD234" i="2"/>
  <c r="BC234" i="2"/>
  <c r="BA234" i="2"/>
  <c r="T234" i="2"/>
  <c r="R234" i="2"/>
  <c r="P234" i="2"/>
  <c r="BE233" i="2"/>
  <c r="BD233" i="2"/>
  <c r="BC233" i="2"/>
  <c r="BA233" i="2"/>
  <c r="BE231" i="2"/>
  <c r="BD231" i="2"/>
  <c r="BC231" i="2"/>
  <c r="BA231" i="2"/>
  <c r="T231" i="2"/>
  <c r="R231" i="2"/>
  <c r="P231" i="2"/>
  <c r="BE230" i="2"/>
  <c r="BD230" i="2"/>
  <c r="BC230" i="2"/>
  <c r="BA230" i="2"/>
  <c r="T230" i="2"/>
  <c r="R230" i="2"/>
  <c r="P230" i="2"/>
  <c r="BE229" i="2"/>
  <c r="BD229" i="2"/>
  <c r="BC229" i="2"/>
  <c r="BA229" i="2"/>
  <c r="T229" i="2"/>
  <c r="R229" i="2"/>
  <c r="P229" i="2"/>
  <c r="BE228" i="2"/>
  <c r="BD228" i="2"/>
  <c r="BC228" i="2"/>
  <c r="BA228" i="2"/>
  <c r="T228" i="2"/>
  <c r="R228" i="2"/>
  <c r="P228" i="2"/>
  <c r="BE227" i="2"/>
  <c r="BD227" i="2"/>
  <c r="BC227" i="2"/>
  <c r="BA227" i="2"/>
  <c r="T227" i="2"/>
  <c r="R227" i="2"/>
  <c r="P227" i="2"/>
  <c r="BE226" i="2"/>
  <c r="BD226" i="2"/>
  <c r="BC226" i="2"/>
  <c r="BA226" i="2"/>
  <c r="T226" i="2"/>
  <c r="R226" i="2"/>
  <c r="P226" i="2"/>
  <c r="BE225" i="2"/>
  <c r="BD225" i="2"/>
  <c r="BC225" i="2"/>
  <c r="BA225" i="2"/>
  <c r="T225" i="2"/>
  <c r="R225" i="2"/>
  <c r="P225" i="2"/>
  <c r="BE224" i="2"/>
  <c r="BD224" i="2"/>
  <c r="BC224" i="2"/>
  <c r="BA224" i="2"/>
  <c r="T224" i="2"/>
  <c r="R224" i="2"/>
  <c r="P224" i="2"/>
  <c r="BE223" i="2"/>
  <c r="BD223" i="2"/>
  <c r="BC223" i="2"/>
  <c r="BA223" i="2"/>
  <c r="T223" i="2"/>
  <c r="R223" i="2"/>
  <c r="P223" i="2"/>
  <c r="BE222" i="2"/>
  <c r="BD222" i="2"/>
  <c r="BC222" i="2"/>
  <c r="BA222" i="2"/>
  <c r="T222" i="2"/>
  <c r="R222" i="2"/>
  <c r="P222" i="2"/>
  <c r="BE221" i="2"/>
  <c r="BD221" i="2"/>
  <c r="BC221" i="2"/>
  <c r="BA221" i="2"/>
  <c r="T221" i="2"/>
  <c r="R221" i="2"/>
  <c r="P221" i="2"/>
  <c r="BE220" i="2"/>
  <c r="BD220" i="2"/>
  <c r="BC220" i="2"/>
  <c r="BA220" i="2"/>
  <c r="T220" i="2"/>
  <c r="R220" i="2"/>
  <c r="P220" i="2"/>
  <c r="BE219" i="2"/>
  <c r="BD219" i="2"/>
  <c r="BC219" i="2"/>
  <c r="BA219" i="2"/>
  <c r="T219" i="2"/>
  <c r="R219" i="2"/>
  <c r="P219" i="2"/>
  <c r="BE218" i="2"/>
  <c r="BD218" i="2"/>
  <c r="BC218" i="2"/>
  <c r="BA218" i="2"/>
  <c r="T218" i="2"/>
  <c r="R218" i="2"/>
  <c r="P218" i="2"/>
  <c r="BE217" i="2"/>
  <c r="BD217" i="2"/>
  <c r="BC217" i="2"/>
  <c r="BA217" i="2"/>
  <c r="T217" i="2"/>
  <c r="R217" i="2"/>
  <c r="P217" i="2"/>
  <c r="BE216" i="2"/>
  <c r="BD216" i="2"/>
  <c r="BC216" i="2"/>
  <c r="BA216" i="2"/>
  <c r="T216" i="2"/>
  <c r="R216" i="2"/>
  <c r="P216" i="2"/>
  <c r="BE215" i="2"/>
  <c r="BD215" i="2"/>
  <c r="BC215" i="2"/>
  <c r="BA215" i="2"/>
  <c r="T215" i="2"/>
  <c r="R215" i="2"/>
  <c r="P215" i="2"/>
  <c r="BE214" i="2"/>
  <c r="BD214" i="2"/>
  <c r="BC214" i="2"/>
  <c r="BA214" i="2"/>
  <c r="T214" i="2"/>
  <c r="R214" i="2"/>
  <c r="P214" i="2"/>
  <c r="BE213" i="2"/>
  <c r="BD213" i="2"/>
  <c r="BC213" i="2"/>
  <c r="BA213" i="2"/>
  <c r="T213" i="2"/>
  <c r="R213" i="2"/>
  <c r="P213" i="2"/>
  <c r="BE212" i="2"/>
  <c r="BD212" i="2"/>
  <c r="BC212" i="2"/>
  <c r="BA212" i="2"/>
  <c r="T212" i="2"/>
  <c r="R212" i="2"/>
  <c r="P212" i="2"/>
  <c r="BE211" i="2"/>
  <c r="BD211" i="2"/>
  <c r="BC211" i="2"/>
  <c r="BA211" i="2"/>
  <c r="T211" i="2"/>
  <c r="R211" i="2"/>
  <c r="P211" i="2"/>
  <c r="BE210" i="2"/>
  <c r="BD210" i="2"/>
  <c r="BC210" i="2"/>
  <c r="BA210" i="2"/>
  <c r="T210" i="2"/>
  <c r="R210" i="2"/>
  <c r="P210" i="2"/>
  <c r="BE209" i="2"/>
  <c r="BD209" i="2"/>
  <c r="BC209" i="2"/>
  <c r="BA209" i="2"/>
  <c r="T209" i="2"/>
  <c r="R209" i="2"/>
  <c r="P209" i="2"/>
  <c r="BE208" i="2"/>
  <c r="BD208" i="2"/>
  <c r="BC208" i="2"/>
  <c r="BA208" i="2"/>
  <c r="T208" i="2"/>
  <c r="R208" i="2"/>
  <c r="P208" i="2"/>
  <c r="BE207" i="2"/>
  <c r="BD207" i="2"/>
  <c r="BC207" i="2"/>
  <c r="BA207" i="2"/>
  <c r="T207" i="2"/>
  <c r="R207" i="2"/>
  <c r="P207" i="2"/>
  <c r="BE206" i="2"/>
  <c r="BD206" i="2"/>
  <c r="BC206" i="2"/>
  <c r="BA206" i="2"/>
  <c r="T206" i="2"/>
  <c r="R206" i="2"/>
  <c r="P206" i="2"/>
  <c r="BE205" i="2"/>
  <c r="BD205" i="2"/>
  <c r="BC205" i="2"/>
  <c r="BA205" i="2"/>
  <c r="T205" i="2"/>
  <c r="R205" i="2"/>
  <c r="P205" i="2"/>
  <c r="BE204" i="2"/>
  <c r="BD204" i="2"/>
  <c r="BC204" i="2"/>
  <c r="BA204" i="2"/>
  <c r="T204" i="2"/>
  <c r="R204" i="2"/>
  <c r="P204" i="2"/>
  <c r="BE203" i="2"/>
  <c r="BD203" i="2"/>
  <c r="BC203" i="2"/>
  <c r="BA203" i="2"/>
  <c r="T203" i="2"/>
  <c r="R203" i="2"/>
  <c r="P203" i="2"/>
  <c r="BE202" i="2"/>
  <c r="BD202" i="2"/>
  <c r="BC202" i="2"/>
  <c r="BA202" i="2"/>
  <c r="T202" i="2"/>
  <c r="R202" i="2"/>
  <c r="P202" i="2"/>
  <c r="BE201" i="2"/>
  <c r="BD201" i="2"/>
  <c r="BC201" i="2"/>
  <c r="BA201" i="2"/>
  <c r="T201" i="2"/>
  <c r="R201" i="2"/>
  <c r="P201" i="2"/>
  <c r="BE199" i="2"/>
  <c r="BD199" i="2"/>
  <c r="BC199" i="2"/>
  <c r="BA199" i="2"/>
  <c r="T199" i="2"/>
  <c r="R199" i="2"/>
  <c r="P199" i="2"/>
  <c r="BE198" i="2"/>
  <c r="BD198" i="2"/>
  <c r="BC198" i="2"/>
  <c r="BA198" i="2"/>
  <c r="T198" i="2"/>
  <c r="R198" i="2"/>
  <c r="P198" i="2"/>
  <c r="BE197" i="2"/>
  <c r="BD197" i="2"/>
  <c r="BC197" i="2"/>
  <c r="BA197" i="2"/>
  <c r="T197" i="2"/>
  <c r="R197" i="2"/>
  <c r="P197" i="2"/>
  <c r="BE196" i="2"/>
  <c r="BD196" i="2"/>
  <c r="BC196" i="2"/>
  <c r="BA196" i="2"/>
  <c r="T196" i="2"/>
  <c r="R196" i="2"/>
  <c r="P196" i="2"/>
  <c r="BE195" i="2"/>
  <c r="BD195" i="2"/>
  <c r="BC195" i="2"/>
  <c r="BA195" i="2"/>
  <c r="T195" i="2"/>
  <c r="R195" i="2"/>
  <c r="P195" i="2"/>
  <c r="BE194" i="2"/>
  <c r="BD194" i="2"/>
  <c r="BC194" i="2"/>
  <c r="BA194" i="2"/>
  <c r="T194" i="2"/>
  <c r="R194" i="2"/>
  <c r="P194" i="2"/>
  <c r="BE193" i="2"/>
  <c r="BD193" i="2"/>
  <c r="BC193" i="2"/>
  <c r="BA193" i="2"/>
  <c r="T193" i="2"/>
  <c r="R193" i="2"/>
  <c r="P193" i="2"/>
  <c r="BE191" i="2"/>
  <c r="BD191" i="2"/>
  <c r="BC191" i="2"/>
  <c r="BA191" i="2"/>
  <c r="T191" i="2"/>
  <c r="R191" i="2"/>
  <c r="P191" i="2"/>
  <c r="BE190" i="2"/>
  <c r="BD190" i="2"/>
  <c r="BC190" i="2"/>
  <c r="BA190" i="2"/>
  <c r="T190" i="2"/>
  <c r="R190" i="2"/>
  <c r="P190" i="2"/>
  <c r="BE189" i="2"/>
  <c r="BD189" i="2"/>
  <c r="BC189" i="2"/>
  <c r="BA189" i="2"/>
  <c r="T189" i="2"/>
  <c r="R189" i="2"/>
  <c r="P189" i="2"/>
  <c r="BE188" i="2"/>
  <c r="BD188" i="2"/>
  <c r="BC188" i="2"/>
  <c r="BA188" i="2"/>
  <c r="T188" i="2"/>
  <c r="R188" i="2"/>
  <c r="P188" i="2"/>
  <c r="BE187" i="2"/>
  <c r="BD187" i="2"/>
  <c r="BC187" i="2"/>
  <c r="BA187" i="2"/>
  <c r="T187" i="2"/>
  <c r="R187" i="2"/>
  <c r="P187" i="2"/>
  <c r="BE186" i="2"/>
  <c r="BD186" i="2"/>
  <c r="BC186" i="2"/>
  <c r="BA186" i="2"/>
  <c r="T186" i="2"/>
  <c r="R186" i="2"/>
  <c r="P186" i="2"/>
  <c r="BE184" i="2"/>
  <c r="BD184" i="2"/>
  <c r="BC184" i="2"/>
  <c r="BA184" i="2"/>
  <c r="T184" i="2"/>
  <c r="R184" i="2"/>
  <c r="P184" i="2"/>
  <c r="BE183" i="2"/>
  <c r="BD183" i="2"/>
  <c r="BC183" i="2"/>
  <c r="BA183" i="2"/>
  <c r="T183" i="2"/>
  <c r="R183" i="2"/>
  <c r="P183" i="2"/>
  <c r="BE182" i="2"/>
  <c r="BD182" i="2"/>
  <c r="BC182" i="2"/>
  <c r="BA182" i="2"/>
  <c r="T182" i="2"/>
  <c r="R182" i="2"/>
  <c r="P182" i="2"/>
  <c r="BE181" i="2"/>
  <c r="BD181" i="2"/>
  <c r="BC181" i="2"/>
  <c r="BA181" i="2"/>
  <c r="T181" i="2"/>
  <c r="R181" i="2"/>
  <c r="P181" i="2"/>
  <c r="BE179" i="2"/>
  <c r="BD179" i="2"/>
  <c r="BC179" i="2"/>
  <c r="BA179" i="2"/>
  <c r="T179" i="2"/>
  <c r="R179" i="2"/>
  <c r="P179" i="2"/>
  <c r="BE178" i="2"/>
  <c r="BD178" i="2"/>
  <c r="BC178" i="2"/>
  <c r="BA178" i="2"/>
  <c r="T178" i="2"/>
  <c r="R178" i="2"/>
  <c r="P178" i="2"/>
  <c r="BE177" i="2"/>
  <c r="BD177" i="2"/>
  <c r="BC177" i="2"/>
  <c r="BA177" i="2"/>
  <c r="T177" i="2"/>
  <c r="R177" i="2"/>
  <c r="P177" i="2"/>
  <c r="BE176" i="2"/>
  <c r="BD176" i="2"/>
  <c r="BC176" i="2"/>
  <c r="BA176" i="2"/>
  <c r="T176" i="2"/>
  <c r="R176" i="2"/>
  <c r="P176" i="2"/>
  <c r="BE174" i="2"/>
  <c r="BD174" i="2"/>
  <c r="BC174" i="2"/>
  <c r="BA174" i="2"/>
  <c r="T174" i="2"/>
  <c r="R174" i="2"/>
  <c r="P174" i="2"/>
  <c r="BE173" i="2"/>
  <c r="BD173" i="2"/>
  <c r="BC173" i="2"/>
  <c r="BA173" i="2"/>
  <c r="T173" i="2"/>
  <c r="R173" i="2"/>
  <c r="P173" i="2"/>
  <c r="BE172" i="2"/>
  <c r="BD172" i="2"/>
  <c r="BC172" i="2"/>
  <c r="BA172" i="2"/>
  <c r="T172" i="2"/>
  <c r="R172" i="2"/>
  <c r="P172" i="2"/>
  <c r="BE171" i="2"/>
  <c r="BD171" i="2"/>
  <c r="BC171" i="2"/>
  <c r="BA171" i="2"/>
  <c r="T171" i="2"/>
  <c r="R171" i="2"/>
  <c r="P171" i="2"/>
  <c r="BE169" i="2"/>
  <c r="BD169" i="2"/>
  <c r="BC169" i="2"/>
  <c r="BA169" i="2"/>
  <c r="T169" i="2"/>
  <c r="R169" i="2"/>
  <c r="P169" i="2"/>
  <c r="BE168" i="2"/>
  <c r="BD168" i="2"/>
  <c r="BC168" i="2"/>
  <c r="BA168" i="2"/>
  <c r="T168" i="2"/>
  <c r="R168" i="2"/>
  <c r="P168" i="2"/>
  <c r="BE167" i="2"/>
  <c r="BD167" i="2"/>
  <c r="BC167" i="2"/>
  <c r="BA167" i="2"/>
  <c r="T167" i="2"/>
  <c r="R167" i="2"/>
  <c r="P167" i="2"/>
  <c r="BE165" i="2"/>
  <c r="BD165" i="2"/>
  <c r="BC165" i="2"/>
  <c r="BA165" i="2"/>
  <c r="T165" i="2"/>
  <c r="R165" i="2"/>
  <c r="P165" i="2"/>
  <c r="BE164" i="2"/>
  <c r="BD164" i="2"/>
  <c r="BC164" i="2"/>
  <c r="BA164" i="2"/>
  <c r="T164" i="2"/>
  <c r="R164" i="2"/>
  <c r="P164" i="2"/>
  <c r="BE162" i="2"/>
  <c r="BD162" i="2"/>
  <c r="BC162" i="2"/>
  <c r="BA162" i="2"/>
  <c r="T162" i="2"/>
  <c r="R162" i="2"/>
  <c r="P162" i="2"/>
  <c r="BE161" i="2"/>
  <c r="BD161" i="2"/>
  <c r="BC161" i="2"/>
  <c r="BA161" i="2"/>
  <c r="T161" i="2"/>
  <c r="R161" i="2"/>
  <c r="P161" i="2"/>
  <c r="BE160" i="2"/>
  <c r="BD160" i="2"/>
  <c r="BC160" i="2"/>
  <c r="BA160" i="2"/>
  <c r="T160" i="2"/>
  <c r="R160" i="2"/>
  <c r="P160" i="2"/>
  <c r="BE159" i="2"/>
  <c r="BD159" i="2"/>
  <c r="BC159" i="2"/>
  <c r="BA159" i="2"/>
  <c r="T159" i="2"/>
  <c r="R159" i="2"/>
  <c r="P159" i="2"/>
  <c r="BE158" i="2"/>
  <c r="BD158" i="2"/>
  <c r="BC158" i="2"/>
  <c r="BA158" i="2"/>
  <c r="T158" i="2"/>
  <c r="R158" i="2"/>
  <c r="P158" i="2"/>
  <c r="BE157" i="2"/>
  <c r="BD157" i="2"/>
  <c r="BC157" i="2"/>
  <c r="BA157" i="2"/>
  <c r="T157" i="2"/>
  <c r="R157" i="2"/>
  <c r="P157" i="2"/>
  <c r="BE155" i="2"/>
  <c r="BD155" i="2"/>
  <c r="BC155" i="2"/>
  <c r="BA155" i="2"/>
  <c r="T155" i="2"/>
  <c r="R155" i="2"/>
  <c r="P155" i="2"/>
  <c r="BE153" i="2"/>
  <c r="BD153" i="2"/>
  <c r="BC153" i="2"/>
  <c r="BA153" i="2"/>
  <c r="T153" i="2"/>
  <c r="R153" i="2"/>
  <c r="P153" i="2"/>
  <c r="BE152" i="2"/>
  <c r="BD152" i="2"/>
  <c r="BC152" i="2"/>
  <c r="BA152" i="2"/>
  <c r="T152" i="2"/>
  <c r="R152" i="2"/>
  <c r="P152" i="2"/>
  <c r="BE151" i="2"/>
  <c r="BD151" i="2"/>
  <c r="BC151" i="2"/>
  <c r="BA151" i="2"/>
  <c r="T151" i="2"/>
  <c r="R151" i="2"/>
  <c r="P151" i="2"/>
  <c r="BE150" i="2"/>
  <c r="BD150" i="2"/>
  <c r="BC150" i="2"/>
  <c r="BA150" i="2"/>
  <c r="T150" i="2"/>
  <c r="R150" i="2"/>
  <c r="P150" i="2"/>
  <c r="BE149" i="2"/>
  <c r="BD149" i="2"/>
  <c r="BC149" i="2"/>
  <c r="BA149" i="2"/>
  <c r="T149" i="2"/>
  <c r="R149" i="2"/>
  <c r="P149" i="2"/>
  <c r="BE148" i="2"/>
  <c r="BD148" i="2"/>
  <c r="BC148" i="2"/>
  <c r="BA148" i="2"/>
  <c r="T148" i="2"/>
  <c r="R148" i="2"/>
  <c r="P148" i="2"/>
  <c r="BE147" i="2"/>
  <c r="BD147" i="2"/>
  <c r="BC147" i="2"/>
  <c r="BA147" i="2"/>
  <c r="T147" i="2"/>
  <c r="R147" i="2"/>
  <c r="P147" i="2"/>
  <c r="BE146" i="2"/>
  <c r="BD146" i="2"/>
  <c r="BC146" i="2"/>
  <c r="BA146" i="2"/>
  <c r="T146" i="2"/>
  <c r="R146" i="2"/>
  <c r="P146" i="2"/>
  <c r="BE145" i="2"/>
  <c r="BD145" i="2"/>
  <c r="BC145" i="2"/>
  <c r="BA145" i="2"/>
  <c r="T145" i="2"/>
  <c r="R145" i="2"/>
  <c r="P145" i="2"/>
  <c r="BE144" i="2"/>
  <c r="BD144" i="2"/>
  <c r="BC144" i="2"/>
  <c r="BA144" i="2"/>
  <c r="T144" i="2"/>
  <c r="R144" i="2"/>
  <c r="P144" i="2"/>
  <c r="BE143" i="2"/>
  <c r="BD143" i="2"/>
  <c r="BC143" i="2"/>
  <c r="BA143" i="2"/>
  <c r="T143" i="2"/>
  <c r="R143" i="2"/>
  <c r="P143" i="2"/>
  <c r="BE141" i="2"/>
  <c r="BD141" i="2"/>
  <c r="BC141" i="2"/>
  <c r="BA141" i="2"/>
  <c r="T141" i="2"/>
  <c r="R141" i="2"/>
  <c r="P141" i="2"/>
  <c r="BE140" i="2"/>
  <c r="BD140" i="2"/>
  <c r="BC140" i="2"/>
  <c r="BA140" i="2"/>
  <c r="T140" i="2"/>
  <c r="R140" i="2"/>
  <c r="P140" i="2"/>
  <c r="BE139" i="2"/>
  <c r="BD139" i="2"/>
  <c r="BC139" i="2"/>
  <c r="BA139" i="2"/>
  <c r="T139" i="2"/>
  <c r="R139" i="2"/>
  <c r="P139" i="2"/>
  <c r="BE138" i="2"/>
  <c r="BD138" i="2"/>
  <c r="BC138" i="2"/>
  <c r="BA138" i="2"/>
  <c r="T138" i="2"/>
  <c r="R138" i="2"/>
  <c r="P138" i="2"/>
  <c r="BE137" i="2"/>
  <c r="BD137" i="2"/>
  <c r="BC137" i="2"/>
  <c r="BA137" i="2"/>
  <c r="T137" i="2"/>
  <c r="R137" i="2"/>
  <c r="P137" i="2"/>
  <c r="BE136" i="2"/>
  <c r="BD136" i="2"/>
  <c r="BC136" i="2"/>
  <c r="BA136" i="2"/>
  <c r="T136" i="2"/>
  <c r="R136" i="2"/>
  <c r="P136" i="2"/>
  <c r="BE135" i="2"/>
  <c r="BD135" i="2"/>
  <c r="BC135" i="2"/>
  <c r="BA135" i="2"/>
  <c r="T135" i="2"/>
  <c r="R135" i="2"/>
  <c r="P135" i="2"/>
  <c r="BE134" i="2"/>
  <c r="BD134" i="2"/>
  <c r="BC134" i="2"/>
  <c r="BA134" i="2"/>
  <c r="T134" i="2"/>
  <c r="R134" i="2"/>
  <c r="P134" i="2"/>
  <c r="F128" i="2"/>
  <c r="F127" i="2"/>
  <c r="F125" i="2"/>
  <c r="E123" i="2"/>
  <c r="F94" i="2"/>
  <c r="F93" i="2"/>
  <c r="F91" i="2"/>
  <c r="E89" i="2"/>
  <c r="J26" i="2"/>
  <c r="E26" i="2"/>
  <c r="J128" i="2" s="1"/>
  <c r="J25" i="2"/>
  <c r="J23" i="2"/>
  <c r="E23" i="2"/>
  <c r="J127" i="2" s="1"/>
  <c r="J22" i="2"/>
  <c r="J14" i="2"/>
  <c r="J91" i="2" s="1"/>
  <c r="E7" i="2"/>
  <c r="E119" i="2" s="1"/>
  <c r="L87" i="1"/>
  <c r="AM87" i="1"/>
  <c r="AM86" i="1"/>
  <c r="L86" i="1"/>
  <c r="L84" i="1"/>
  <c r="L82" i="1"/>
  <c r="L81" i="1"/>
  <c r="J242" i="2"/>
  <c r="BG233" i="2"/>
  <c r="J224" i="2"/>
  <c r="J217" i="2"/>
  <c r="BG209" i="2"/>
  <c r="J194" i="2"/>
  <c r="J182" i="2"/>
  <c r="J161" i="2"/>
  <c r="J143" i="2"/>
  <c r="BG245" i="2"/>
  <c r="BG229" i="2"/>
  <c r="J212" i="2"/>
  <c r="J178" i="2"/>
  <c r="J145" i="2"/>
  <c r="BG236" i="2"/>
  <c r="BG217" i="2"/>
  <c r="J211" i="2"/>
  <c r="J191" i="2"/>
  <c r="J162" i="2"/>
  <c r="BG137" i="2"/>
  <c r="BG201" i="2"/>
  <c r="J189" i="2"/>
  <c r="J169" i="2"/>
  <c r="BG158" i="2"/>
  <c r="J147" i="2"/>
  <c r="J135" i="2"/>
  <c r="BK134" i="3"/>
  <c r="J157" i="3"/>
  <c r="J131" i="3"/>
  <c r="BK132" i="3"/>
  <c r="BK140" i="3"/>
  <c r="J144" i="4"/>
  <c r="J151" i="4"/>
  <c r="BK147" i="4"/>
  <c r="BK139" i="4"/>
  <c r="BK134" i="5"/>
  <c r="J132" i="5"/>
  <c r="BK147" i="5"/>
  <c r="BG249" i="2"/>
  <c r="BG230" i="2"/>
  <c r="BG218" i="2"/>
  <c r="J208" i="2"/>
  <c r="BG195" i="2"/>
  <c r="BG181" i="2"/>
  <c r="J167" i="2"/>
  <c r="BG148" i="2"/>
  <c r="BG140" i="2"/>
  <c r="BG231" i="2"/>
  <c r="BG220" i="2"/>
  <c r="BG179" i="2"/>
  <c r="J158" i="2"/>
  <c r="BG248" i="2"/>
  <c r="J230" i="2"/>
  <c r="BG219" i="2"/>
  <c r="BG213" i="2"/>
  <c r="J195" i="2"/>
  <c r="J177" i="2"/>
  <c r="J160" i="2"/>
  <c r="J134" i="2"/>
  <c r="J199" i="2"/>
  <c r="BG193" i="2"/>
  <c r="BG182" i="2"/>
  <c r="BG168" i="2"/>
  <c r="BG151" i="2"/>
  <c r="J138" i="2"/>
  <c r="J143" i="3"/>
  <c r="BK157" i="3"/>
  <c r="BK152" i="3"/>
  <c r="J152" i="3"/>
  <c r="J134" i="3"/>
  <c r="BK132" i="4"/>
  <c r="BK141" i="5"/>
  <c r="BK149" i="5"/>
  <c r="BG238" i="2"/>
  <c r="J229" i="2"/>
  <c r="BG221" i="2"/>
  <c r="BG205" i="2"/>
  <c r="BG189" i="2"/>
  <c r="BG171" i="2"/>
  <c r="J157" i="2"/>
  <c r="BG145" i="2"/>
  <c r="J249" i="2"/>
  <c r="J237" i="2"/>
  <c r="BG225" i="2"/>
  <c r="BG194" i="2"/>
  <c r="BG165" i="2"/>
  <c r="J144" i="2"/>
  <c r="J225" i="2"/>
  <c r="BG215" i="2"/>
  <c r="J206" i="2"/>
  <c r="J188" i="2"/>
  <c r="BG172" i="2"/>
  <c r="BG138" i="2"/>
  <c r="BG203" i="2"/>
  <c r="BG191" i="2"/>
  <c r="BG173" i="2"/>
  <c r="BG160" i="2"/>
  <c r="BG146" i="2"/>
  <c r="J154" i="3"/>
  <c r="BK129" i="3"/>
  <c r="BK131" i="3"/>
  <c r="J129" i="3"/>
  <c r="J137" i="3"/>
  <c r="J135" i="3"/>
  <c r="BK143" i="4"/>
  <c r="J131" i="4"/>
  <c r="BK131" i="4"/>
  <c r="J140" i="4"/>
  <c r="J145" i="4"/>
  <c r="J138" i="5"/>
  <c r="J149" i="5"/>
  <c r="BK145" i="5"/>
  <c r="J134" i="5"/>
  <c r="J243" i="2"/>
  <c r="BG228" i="2"/>
  <c r="J220" i="2"/>
  <c r="BG212" i="2"/>
  <c r="J203" i="2"/>
  <c r="J193" i="2"/>
  <c r="J172" i="2"/>
  <c r="J152" i="2"/>
  <c r="BG136" i="2"/>
  <c r="BG235" i="2"/>
  <c r="J221" i="2"/>
  <c r="J187" i="2"/>
  <c r="J150" i="2"/>
  <c r="BG242" i="2"/>
  <c r="BG227" i="2"/>
  <c r="BG216" i="2"/>
  <c r="J210" i="2"/>
  <c r="J186" i="2"/>
  <c r="BG167" i="2"/>
  <c r="BG141" i="2"/>
  <c r="J204" i="2"/>
  <c r="BG198" i="2"/>
  <c r="BG187" i="2"/>
  <c r="J171" i="2"/>
  <c r="BG153" i="2"/>
  <c r="J140" i="2"/>
  <c r="J137" i="4"/>
  <c r="BK140" i="4"/>
  <c r="BK129" i="4"/>
  <c r="BK135" i="4"/>
  <c r="BK144" i="4"/>
  <c r="BK137" i="5"/>
  <c r="BK132" i="5"/>
  <c r="J145" i="5"/>
  <c r="J131" i="5"/>
  <c r="J239" i="2"/>
  <c r="BG234" i="2"/>
  <c r="BG223" i="2"/>
  <c r="BG214" i="2"/>
  <c r="J202" i="2"/>
  <c r="BG184" i="2"/>
  <c r="BG169" i="2"/>
  <c r="J149" i="2"/>
  <c r="AS95" i="1"/>
  <c r="J197" i="2"/>
  <c r="BG164" i="2"/>
  <c r="BG243" i="2"/>
  <c r="BG224" i="2"/>
  <c r="BG207" i="2"/>
  <c r="J183" i="2"/>
  <c r="J168" i="2"/>
  <c r="J148" i="2"/>
  <c r="BG206" i="2"/>
  <c r="BG196" i="2"/>
  <c r="BG178" i="2"/>
  <c r="BG159" i="2"/>
  <c r="BG143" i="2"/>
  <c r="J146" i="3"/>
  <c r="BK148" i="3"/>
  <c r="J140" i="3"/>
  <c r="BK139" i="3"/>
  <c r="BK153" i="4"/>
  <c r="BK134" i="4"/>
  <c r="J134" i="4"/>
  <c r="J143" i="4"/>
  <c r="J153" i="4"/>
  <c r="J136" i="5"/>
  <c r="J147" i="5"/>
  <c r="BK144" i="5"/>
  <c r="BK136" i="5"/>
  <c r="BK140" i="5"/>
  <c r="BG240" i="2"/>
  <c r="J236" i="2"/>
  <c r="J227" i="2"/>
  <c r="J216" i="2"/>
  <c r="BG210" i="2"/>
  <c r="J201" i="2"/>
  <c r="BG176" i="2"/>
  <c r="BG155" i="2"/>
  <c r="J141" i="2"/>
  <c r="BG239" i="2"/>
  <c r="J228" i="2"/>
  <c r="J184" i="2"/>
  <c r="BG162" i="2"/>
  <c r="J139" i="2"/>
  <c r="J235" i="2"/>
  <c r="J218" i="2"/>
  <c r="J198" i="2"/>
  <c r="J179" i="2"/>
  <c r="BG157" i="2"/>
  <c r="AS92" i="1"/>
  <c r="BG188" i="2"/>
  <c r="J176" i="2"/>
  <c r="J155" i="2"/>
  <c r="BG144" i="2"/>
  <c r="J136" i="2"/>
  <c r="BK137" i="3"/>
  <c r="J132" i="3"/>
  <c r="BK145" i="3"/>
  <c r="J147" i="4"/>
  <c r="J129" i="4"/>
  <c r="BK133" i="5"/>
  <c r="J140" i="5"/>
  <c r="BK138" i="5"/>
  <c r="J144" i="5"/>
  <c r="BK130" i="5"/>
  <c r="J250" i="2"/>
  <c r="BG237" i="2"/>
  <c r="BG226" i="2"/>
  <c r="J219" i="2"/>
  <c r="BG211" i="2"/>
  <c r="J196" i="2"/>
  <c r="J174" i="2"/>
  <c r="BG150" i="2"/>
  <c r="BG250" i="2"/>
  <c r="J238" i="2"/>
  <c r="J226" i="2"/>
  <c r="BG204" i="2"/>
  <c r="J173" i="2"/>
  <c r="BG134" i="2"/>
  <c r="J234" i="2"/>
  <c r="J223" i="2"/>
  <c r="J214" i="2"/>
  <c r="J205" i="2"/>
  <c r="J181" i="2"/>
  <c r="J164" i="2"/>
  <c r="BG147" i="2"/>
  <c r="J207" i="2"/>
  <c r="BG197" i="2"/>
  <c r="BG183" i="2"/>
  <c r="BG161" i="2"/>
  <c r="BG149" i="2"/>
  <c r="BG139" i="2"/>
  <c r="J145" i="3"/>
  <c r="BK143" i="3"/>
  <c r="BK135" i="3"/>
  <c r="J148" i="3"/>
  <c r="J139" i="4"/>
  <c r="BK156" i="4"/>
  <c r="BK137" i="4"/>
  <c r="J132" i="4"/>
  <c r="J141" i="5"/>
  <c r="BK131" i="5"/>
  <c r="J137" i="5"/>
  <c r="J248" i="2"/>
  <c r="J231" i="2"/>
  <c r="J222" i="2"/>
  <c r="J213" i="2"/>
  <c r="BG199" i="2"/>
  <c r="BG186" i="2"/>
  <c r="J159" i="2"/>
  <c r="J146" i="2"/>
  <c r="BG135" i="2"/>
  <c r="J240" i="2"/>
  <c r="J215" i="2"/>
  <c r="J151" i="2"/>
  <c r="J245" i="2"/>
  <c r="J233" i="2"/>
  <c r="BG222" i="2"/>
  <c r="BG208" i="2"/>
  <c r="J190" i="2"/>
  <c r="BG174" i="2"/>
  <c r="J153" i="2"/>
  <c r="J209" i="2"/>
  <c r="BG202" i="2"/>
  <c r="BG190" i="2"/>
  <c r="BG177" i="2"/>
  <c r="J165" i="2"/>
  <c r="BG152" i="2"/>
  <c r="J137" i="2"/>
  <c r="J139" i="3"/>
  <c r="BK154" i="3"/>
  <c r="BK146" i="3"/>
  <c r="J156" i="4"/>
  <c r="J135" i="4"/>
  <c r="BK151" i="4"/>
  <c r="BK145" i="4"/>
  <c r="BK142" i="5"/>
  <c r="J130" i="5"/>
  <c r="J133" i="5"/>
  <c r="J142" i="5"/>
  <c r="F37" i="4" l="1"/>
  <c r="BB96" i="1" s="1"/>
  <c r="F37" i="3"/>
  <c r="BB94" i="1" s="1"/>
  <c r="F35" i="3"/>
  <c r="AZ94" i="1" s="1"/>
  <c r="T133" i="2"/>
  <c r="R170" i="2"/>
  <c r="T175" i="2"/>
  <c r="T192" i="2"/>
  <c r="T128" i="3"/>
  <c r="R149" i="3"/>
  <c r="BK128" i="4"/>
  <c r="J128" i="4" s="1"/>
  <c r="J100" i="4" s="1"/>
  <c r="BK148" i="4"/>
  <c r="J102" i="4" s="1"/>
  <c r="BG163" i="2"/>
  <c r="J163" i="2" s="1"/>
  <c r="J101" i="2" s="1"/>
  <c r="R166" i="2"/>
  <c r="T200" i="2"/>
  <c r="P128" i="3"/>
  <c r="T149" i="3"/>
  <c r="P142" i="4"/>
  <c r="BK150" i="4"/>
  <c r="J150" i="4" s="1"/>
  <c r="J103" i="4" s="1"/>
  <c r="P133" i="2"/>
  <c r="T166" i="2"/>
  <c r="R200" i="2"/>
  <c r="P142" i="3"/>
  <c r="BK151" i="3"/>
  <c r="J151" i="3" s="1"/>
  <c r="J103" i="3" s="1"/>
  <c r="T142" i="4"/>
  <c r="P148" i="4"/>
  <c r="P129" i="5"/>
  <c r="R139" i="5"/>
  <c r="BG133" i="2"/>
  <c r="J100" i="2" s="1"/>
  <c r="BG166" i="2"/>
  <c r="J166" i="2" s="1"/>
  <c r="J102" i="2" s="1"/>
  <c r="BG200" i="2"/>
  <c r="J200" i="2" s="1"/>
  <c r="J106" i="2" s="1"/>
  <c r="R128" i="3"/>
  <c r="R151" i="3"/>
  <c r="BK142" i="4"/>
  <c r="J142" i="4" s="1"/>
  <c r="J101" i="4" s="1"/>
  <c r="P150" i="4"/>
  <c r="T129" i="5"/>
  <c r="BK139" i="5"/>
  <c r="J139" i="5" s="1"/>
  <c r="J102" i="5" s="1"/>
  <c r="T143" i="5"/>
  <c r="T163" i="2"/>
  <c r="P170" i="2"/>
  <c r="P175" i="2"/>
  <c r="R192" i="2"/>
  <c r="R247" i="2"/>
  <c r="R246" i="2" s="1"/>
  <c r="T142" i="3"/>
  <c r="P151" i="3"/>
  <c r="P128" i="4"/>
  <c r="R150" i="4"/>
  <c r="R129" i="5"/>
  <c r="T135" i="5"/>
  <c r="T139" i="5"/>
  <c r="R163" i="2"/>
  <c r="T170" i="2"/>
  <c r="R175" i="2"/>
  <c r="P192" i="2"/>
  <c r="P247" i="2"/>
  <c r="P246" i="2" s="1"/>
  <c r="BK128" i="3"/>
  <c r="J128" i="3" s="1"/>
  <c r="BK149" i="3"/>
  <c r="J102" i="3"/>
  <c r="R128" i="4"/>
  <c r="T150" i="4"/>
  <c r="BK143" i="5"/>
  <c r="J143" i="5" s="1"/>
  <c r="J103" i="5" s="1"/>
  <c r="R133" i="2"/>
  <c r="P166" i="2"/>
  <c r="P200" i="2"/>
  <c r="T247" i="2"/>
  <c r="T246" i="2" s="1"/>
  <c r="BK142" i="3"/>
  <c r="J142" i="3" s="1"/>
  <c r="J101" i="3" s="1"/>
  <c r="T151" i="3"/>
  <c r="R142" i="4"/>
  <c r="R148" i="4"/>
  <c r="BK129" i="5"/>
  <c r="P135" i="5"/>
  <c r="P139" i="5"/>
  <c r="R143" i="5"/>
  <c r="P163" i="2"/>
  <c r="BG170" i="2"/>
  <c r="J170" i="2" s="1"/>
  <c r="J103" i="2" s="1"/>
  <c r="BG175" i="2"/>
  <c r="J175" i="2" s="1"/>
  <c r="J104" i="2" s="1"/>
  <c r="BG192" i="2"/>
  <c r="J192" i="2" s="1"/>
  <c r="J105" i="2" s="1"/>
  <c r="BG247" i="2"/>
  <c r="J247" i="2" s="1"/>
  <c r="J109" i="2" s="1"/>
  <c r="R142" i="3"/>
  <c r="P149" i="3"/>
  <c r="T128" i="4"/>
  <c r="T148" i="4"/>
  <c r="BK135" i="5"/>
  <c r="J135" i="5" s="1"/>
  <c r="J101" i="5" s="1"/>
  <c r="R135" i="5"/>
  <c r="P143" i="5"/>
  <c r="BG244" i="2"/>
  <c r="J244" i="2" s="1"/>
  <c r="J107" i="2" s="1"/>
  <c r="BK148" i="5"/>
  <c r="J148" i="5"/>
  <c r="J105" i="5" s="1"/>
  <c r="BK146" i="5"/>
  <c r="J146" i="5" s="1"/>
  <c r="J104" i="5" s="1"/>
  <c r="BK156" i="3"/>
  <c r="J156" i="3" s="1"/>
  <c r="J104" i="3" s="1"/>
  <c r="BK155" i="4"/>
  <c r="J155" i="4" s="1"/>
  <c r="J104" i="4" s="1"/>
  <c r="J91" i="5"/>
  <c r="J93" i="5"/>
  <c r="E85" i="5"/>
  <c r="BF132" i="5"/>
  <c r="BF134" i="5"/>
  <c r="BF140" i="5"/>
  <c r="BF130" i="5"/>
  <c r="BF133" i="5"/>
  <c r="BF137" i="5"/>
  <c r="BF142" i="5"/>
  <c r="BF141" i="5"/>
  <c r="BF144" i="5"/>
  <c r="BF145" i="5"/>
  <c r="J124" i="5"/>
  <c r="BF131" i="5"/>
  <c r="BF147" i="5"/>
  <c r="BF136" i="5"/>
  <c r="BF138" i="5"/>
  <c r="BF149" i="5"/>
  <c r="E85" i="4"/>
  <c r="BF129" i="4"/>
  <c r="BF135" i="4"/>
  <c r="BF140" i="4"/>
  <c r="BF156" i="4"/>
  <c r="J93" i="4"/>
  <c r="BF132" i="4"/>
  <c r="BF145" i="4"/>
  <c r="J123" i="4"/>
  <c r="BF134" i="4"/>
  <c r="BF137" i="4"/>
  <c r="BF143" i="4"/>
  <c r="BF144" i="4"/>
  <c r="BF151" i="4"/>
  <c r="BF153" i="4"/>
  <c r="BF131" i="4"/>
  <c r="BF139" i="4"/>
  <c r="BF147" i="4"/>
  <c r="J123" i="3"/>
  <c r="BF132" i="3"/>
  <c r="BF137" i="3"/>
  <c r="BF145" i="3"/>
  <c r="E85" i="3"/>
  <c r="J122" i="3"/>
  <c r="BF139" i="3"/>
  <c r="BF134" i="3"/>
  <c r="BF143" i="3"/>
  <c r="BF146" i="3"/>
  <c r="BF152" i="3"/>
  <c r="BF129" i="3"/>
  <c r="BF140" i="3"/>
  <c r="BF148" i="3"/>
  <c r="BF154" i="3"/>
  <c r="J91" i="3"/>
  <c r="BF131" i="3"/>
  <c r="BF135" i="3"/>
  <c r="BF157" i="3"/>
  <c r="J94" i="2"/>
  <c r="BB134" i="2"/>
  <c r="BB139" i="2"/>
  <c r="BB141" i="2"/>
  <c r="BB145" i="2"/>
  <c r="BB147" i="2"/>
  <c r="BB153" i="2"/>
  <c r="BB162" i="2"/>
  <c r="BB164" i="2"/>
  <c r="BB168" i="2"/>
  <c r="BB169" i="2"/>
  <c r="BB174" i="2"/>
  <c r="BB179" i="2"/>
  <c r="BB184" i="2"/>
  <c r="BB198" i="2"/>
  <c r="BB206" i="2"/>
  <c r="BB207" i="2"/>
  <c r="BB208" i="2"/>
  <c r="BB210" i="2"/>
  <c r="J93" i="2"/>
  <c r="BB136" i="2"/>
  <c r="BB140" i="2"/>
  <c r="BB152" i="2"/>
  <c r="BB155" i="2"/>
  <c r="BB159" i="2"/>
  <c r="BB165" i="2"/>
  <c r="BB167" i="2"/>
  <c r="BB171" i="2"/>
  <c r="BB173" i="2"/>
  <c r="BB187" i="2"/>
  <c r="BB189" i="2"/>
  <c r="BB191" i="2"/>
  <c r="BB197" i="2"/>
  <c r="BB199" i="2"/>
  <c r="BB204" i="2"/>
  <c r="BB209" i="2"/>
  <c r="BB212" i="2"/>
  <c r="BB219" i="2"/>
  <c r="BB224" i="2"/>
  <c r="BB227" i="2"/>
  <c r="BB228" i="2"/>
  <c r="BB230" i="2"/>
  <c r="BB231" i="2"/>
  <c r="BB236" i="2"/>
  <c r="BB237" i="2"/>
  <c r="BB239" i="2"/>
  <c r="BB249" i="2"/>
  <c r="E85" i="2"/>
  <c r="BB138" i="2"/>
  <c r="BB144" i="2"/>
  <c r="BB149" i="2"/>
  <c r="BB161" i="2"/>
  <c r="BB177" i="2"/>
  <c r="BB183" i="2"/>
  <c r="BB190" i="2"/>
  <c r="BB193" i="2"/>
  <c r="BB195" i="2"/>
  <c r="BB211" i="2"/>
  <c r="BB214" i="2"/>
  <c r="BB215" i="2"/>
  <c r="BB216" i="2"/>
  <c r="BB218" i="2"/>
  <c r="BB221" i="2"/>
  <c r="BB223" i="2"/>
  <c r="BB225" i="2"/>
  <c r="BB226" i="2"/>
  <c r="BB229" i="2"/>
  <c r="BB234" i="2"/>
  <c r="BB235" i="2"/>
  <c r="BB240" i="2"/>
  <c r="BB242" i="2"/>
  <c r="BB248" i="2"/>
  <c r="BB250" i="2"/>
  <c r="BB135" i="2"/>
  <c r="BB137" i="2"/>
  <c r="BB143" i="2"/>
  <c r="BB146" i="2"/>
  <c r="BB148" i="2"/>
  <c r="BB150" i="2"/>
  <c r="BB151" i="2"/>
  <c r="BB157" i="2"/>
  <c r="BB158" i="2"/>
  <c r="BB160" i="2"/>
  <c r="BB172" i="2"/>
  <c r="BB176" i="2"/>
  <c r="BB178" i="2"/>
  <c r="BB181" i="2"/>
  <c r="BB182" i="2"/>
  <c r="BB186" i="2"/>
  <c r="BB188" i="2"/>
  <c r="BB194" i="2"/>
  <c r="BB196" i="2"/>
  <c r="BB201" i="2"/>
  <c r="BB202" i="2"/>
  <c r="BB203" i="2"/>
  <c r="BB205" i="2"/>
  <c r="BB213" i="2"/>
  <c r="BB217" i="2"/>
  <c r="BB220" i="2"/>
  <c r="BB222" i="2"/>
  <c r="BB233" i="2"/>
  <c r="BB238" i="2"/>
  <c r="BB243" i="2"/>
  <c r="BB245" i="2"/>
  <c r="F38" i="2"/>
  <c r="BC93" i="1" s="1"/>
  <c r="F35" i="2"/>
  <c r="AZ93" i="1" s="1"/>
  <c r="F37" i="2"/>
  <c r="BB93" i="1" s="1"/>
  <c r="F39" i="2"/>
  <c r="BD93" i="1" s="1"/>
  <c r="J35" i="2"/>
  <c r="AV93" i="1" s="1"/>
  <c r="AS91" i="1"/>
  <c r="F39" i="3"/>
  <c r="BD94" i="1" s="1"/>
  <c r="F35" i="4"/>
  <c r="AZ96" i="1" s="1"/>
  <c r="F38" i="4"/>
  <c r="BC96" i="1" s="1"/>
  <c r="F37" i="5"/>
  <c r="BB97" i="1"/>
  <c r="J35" i="3"/>
  <c r="AV94" i="1" s="1"/>
  <c r="F39" i="4"/>
  <c r="BD96" i="1" s="1"/>
  <c r="F35" i="5"/>
  <c r="AZ97" i="1" s="1"/>
  <c r="J35" i="5"/>
  <c r="AV97" i="1" s="1"/>
  <c r="F38" i="3"/>
  <c r="BC94" i="1" s="1"/>
  <c r="J35" i="4"/>
  <c r="AV96" i="1" s="1"/>
  <c r="F39" i="5"/>
  <c r="BD97" i="1" s="1"/>
  <c r="F38" i="5"/>
  <c r="BC97" i="1" s="1"/>
  <c r="T127" i="4" l="1"/>
  <c r="T126" i="4" s="1"/>
  <c r="J100" i="3"/>
  <c r="J127" i="3"/>
  <c r="J126" i="3" s="1"/>
  <c r="BG246" i="2"/>
  <c r="J246" i="2" s="1"/>
  <c r="J108" i="2" s="1"/>
  <c r="J127" i="4"/>
  <c r="J126" i="4" s="1"/>
  <c r="BB95" i="1"/>
  <c r="AX95" i="1" s="1"/>
  <c r="P127" i="4"/>
  <c r="P126" i="4" s="1"/>
  <c r="AU96" i="1" s="1"/>
  <c r="BK127" i="4"/>
  <c r="BB92" i="1"/>
  <c r="AX92" i="1" s="1"/>
  <c r="AZ92" i="1"/>
  <c r="AV92" i="1" s="1"/>
  <c r="R132" i="2"/>
  <c r="R131" i="2" s="1"/>
  <c r="BK127" i="3"/>
  <c r="R127" i="3"/>
  <c r="R126" i="3" s="1"/>
  <c r="P132" i="2"/>
  <c r="P131" i="2" s="1"/>
  <c r="AU93" i="1" s="1"/>
  <c r="T128" i="5"/>
  <c r="T127" i="5" s="1"/>
  <c r="R127" i="4"/>
  <c r="R126" i="4" s="1"/>
  <c r="R128" i="5"/>
  <c r="R127" i="5" s="1"/>
  <c r="BG132" i="2"/>
  <c r="J99" i="2" s="1"/>
  <c r="BK128" i="5"/>
  <c r="J128" i="5" s="1"/>
  <c r="J99" i="5" s="1"/>
  <c r="P128" i="5"/>
  <c r="P127" i="5" s="1"/>
  <c r="AU97" i="1" s="1"/>
  <c r="P127" i="3"/>
  <c r="P126" i="3" s="1"/>
  <c r="AU94" i="1" s="1"/>
  <c r="T127" i="3"/>
  <c r="T126" i="3" s="1"/>
  <c r="T132" i="2"/>
  <c r="T131" i="2" s="1"/>
  <c r="J129" i="5"/>
  <c r="J100" i="5" s="1"/>
  <c r="BK126" i="3"/>
  <c r="J32" i="3" s="1"/>
  <c r="AN94" i="1" s="1"/>
  <c r="BC92" i="1"/>
  <c r="F36" i="4"/>
  <c r="BA96" i="1" s="1"/>
  <c r="F36" i="5"/>
  <c r="BA97" i="1" s="1"/>
  <c r="J36" i="2"/>
  <c r="AW93" i="1" s="1"/>
  <c r="AT93" i="1" s="1"/>
  <c r="F36" i="3"/>
  <c r="BA94" i="1" s="1"/>
  <c r="F36" i="2"/>
  <c r="BA93" i="1" s="1"/>
  <c r="J36" i="4"/>
  <c r="AW96" i="1" s="1"/>
  <c r="AT96" i="1" s="1"/>
  <c r="BD92" i="1"/>
  <c r="BD95" i="1"/>
  <c r="BC95" i="1"/>
  <c r="AY95" i="1" s="1"/>
  <c r="J36" i="5"/>
  <c r="AW97" i="1" s="1"/>
  <c r="AT97" i="1" s="1"/>
  <c r="J36" i="3"/>
  <c r="AW94" i="1" s="1"/>
  <c r="AT94" i="1" s="1"/>
  <c r="AZ95" i="1"/>
  <c r="AV95" i="1" s="1"/>
  <c r="J99" i="3" l="1"/>
  <c r="J99" i="4"/>
  <c r="AU95" i="1"/>
  <c r="BK126" i="4"/>
  <c r="J98" i="4" s="1"/>
  <c r="BB91" i="1"/>
  <c r="BG131" i="2"/>
  <c r="J131" i="2" s="1"/>
  <c r="J98" i="2" s="1"/>
  <c r="BK127" i="5"/>
  <c r="J127" i="5"/>
  <c r="J98" i="5" s="1"/>
  <c r="J98" i="3"/>
  <c r="J41" i="3"/>
  <c r="AU92" i="1"/>
  <c r="BA92" i="1"/>
  <c r="BC91" i="1"/>
  <c r="AY91" i="1" s="1"/>
  <c r="AY92" i="1"/>
  <c r="BD91" i="1"/>
  <c r="AZ91" i="1"/>
  <c r="AV91" i="1" s="1"/>
  <c r="BA95" i="1"/>
  <c r="AW95" i="1" s="1"/>
  <c r="AT95" i="1" s="1"/>
  <c r="AU91" i="1" l="1"/>
  <c r="J32" i="4"/>
  <c r="AN96" i="1" s="1"/>
  <c r="AX91" i="1"/>
  <c r="J32" i="2"/>
  <c r="J32" i="5"/>
  <c r="AN97" i="1" s="1"/>
  <c r="AW92" i="1"/>
  <c r="AT92" i="1" s="1"/>
  <c r="BA91" i="1"/>
  <c r="AN92" i="1" l="1"/>
  <c r="AN93" i="1"/>
  <c r="J41" i="4"/>
  <c r="J41" i="2"/>
  <c r="J41" i="5"/>
  <c r="AN95" i="1"/>
  <c r="AW91" i="1"/>
  <c r="AN91" i="1" l="1"/>
  <c r="AG91" i="1"/>
  <c r="AK26" i="1" s="1"/>
  <c r="W30" i="1" s="1"/>
  <c r="AK30" i="1" s="1"/>
  <c r="AK32" i="1" s="1"/>
  <c r="AT91" i="1"/>
</calcChain>
</file>

<file path=xl/sharedStrings.xml><?xml version="1.0" encoding="utf-8"?>
<sst xmlns="http://schemas.openxmlformats.org/spreadsheetml/2006/main" count="3074" uniqueCount="557">
  <si>
    <t>Export Komplet</t>
  </si>
  <si>
    <t/>
  </si>
  <si>
    <t>2.0</t>
  </si>
  <si>
    <t>False</t>
  </si>
  <si>
    <t>{04239680-ec12-47d7-9ffe-5b705b7e1d11}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</si>
  <si>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</si>
  <si>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</si>
  <si>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</si>
  <si>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</si>
  <si>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</si>
  <si>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0,001</t>
  </si>
  <si>
    <t>Kód:</t>
  </si>
  <si>
    <t>Stavba:</t>
  </si>
  <si>
    <t>JKSO:</t>
  </si>
  <si>
    <t>KS:</t>
  </si>
  <si>
    <t>Miesto:</t>
  </si>
  <si>
    <t xml:space="preserve"> </t>
  </si>
  <si>
    <t>Dátum:</t>
  </si>
  <si>
    <t>Objednávateľ:</t>
  </si>
  <si>
    <t>IČO:</t>
  </si>
  <si>
    <t>37836901</t>
  </si>
  <si>
    <t>Trnavský samosprávny kraj</t>
  </si>
  <si>
    <t>IČ DPH:</t>
  </si>
  <si>
    <t>Zhotoviteľ:</t>
  </si>
  <si>
    <t>00896225</t>
  </si>
  <si>
    <t>Swietelsky-Slovakia spol. s r.o.</t>
  </si>
  <si>
    <t xml:space="preserve">SK2020294144 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</si>
  <si>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</si>
  <si>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</si>
  <si>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</si>
  <si>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</si>
  <si>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</si>
  <si>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</si>
  <si>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</si>
  <si>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</si>
  <si>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</si>
  <si>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</si>
  <si>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</si>
  <si>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</si>
  <si>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</si>
  <si>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</si>
  <si>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</si>
  <si>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</si>
  <si>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</si>
  <si>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</si>
  <si>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</si>
  <si>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</si>
  <si>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</si>
  <si>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</si>
  <si>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</si>
  <si>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</si>
  <si>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</si>
  <si>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</si>
  <si>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</si>
  <si>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</si>
  <si>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</si>
  <si>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</si>
  <si>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</si>
  <si>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</si>
  <si>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</si>
  <si>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</si>
  <si>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</si>
  <si>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</si>
  <si>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</si>
  <si>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</si>
  <si>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</si>
  <si>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</si>
  <si>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</si>
  <si>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</si>
  <si>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</si>
  <si>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</si>
  <si>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</si>
  <si>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</si>
  <si>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</si>
  <si>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</si>
  <si>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SO 101</t>
  </si>
  <si>
    <t>SO 101  Rekonštrukcia a modernizácia cesty II/499</t>
  </si>
  <si>
    <t>STA</t>
  </si>
  <si>
    <t>1</t>
  </si>
  <si>
    <t>{481de41d-ecbe-4ad5-9164-d652a2a4eedb}</t>
  </si>
  <si>
    <t>/</t>
  </si>
  <si>
    <t>01 nav. pr. 1</t>
  </si>
  <si>
    <t>Časť</t>
  </si>
  <si>
    <t>2</t>
  </si>
  <si>
    <t>{99dc300e-64a4-49f9-a18f-194bd44943d8}</t>
  </si>
  <si>
    <t>02 nav. pr. 1</t>
  </si>
  <si>
    <t>{87727b83-0fd2-4bb7-9108-dddad7b8603c}</t>
  </si>
  <si>
    <t>SO 208</t>
  </si>
  <si>
    <t>SO 208 - Gabiónový múr v km 3,050-3,125 cesty II/499 vpravo</t>
  </si>
  <si>
    <t>{d3d38f57-cdc5-4489-b516-006d441ad6ec}</t>
  </si>
  <si>
    <t>Zvýšenie únosnosti podložia</t>
  </si>
  <si>
    <t>{2d71651e-d198-484f-b671-7be27ed78c73}</t>
  </si>
  <si>
    <t>Predíženie múru v km 3,1250-</t>
  </si>
  <si>
    <t>{1e24f6ec-3d2e-4306-a1f4-67b6c8898d80}</t>
  </si>
  <si>
    <t>KRYCÍ LIST ROZPOČTU</t>
  </si>
  <si>
    <t>Objekt:</t>
  </si>
  <si>
    <t>SO 101 - SO 101  Rekonštrukcia a modernizácia cesty II/499</t>
  </si>
  <si>
    <t>Časť:</t>
  </si>
  <si>
    <t>01 nav. pr. 1 - Výmena vozovky v km 2,5000-4,3716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</si>
  <si>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</si>
  <si>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</si>
  <si>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</si>
  <si>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</si>
  <si>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</si>
  <si>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</si>
  <si>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</si>
  <si>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</si>
  <si>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3 - Zvislé a kompletné konštrukcie</t>
  </si>
  <si>
    <t xml:space="preserve">    4 - Vodorovné konštrukcie</t>
  </si>
  <si>
    <t xml:space="preserve">    5 - Komunikácie</t>
  </si>
  <si>
    <t xml:space="preserve">    8 - Rúrové vedenie</t>
  </si>
  <si>
    <t xml:space="preserve">    9 - Ostatné konštrukcie a práce-búranie</t>
  </si>
  <si>
    <t xml:space="preserve">    99 - Presun hmôt HSV</t>
  </si>
  <si>
    <t>M - Práce a dodávky M</t>
  </si>
  <si>
    <t xml:space="preserve">    22-M - Montáže oznam. a zabezp. zariadení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</si>
  <si>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</si>
  <si>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</si>
  <si>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</si>
  <si>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</si>
  <si>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</si>
  <si>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</si>
  <si>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</si>
  <si>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</si>
  <si>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</si>
  <si>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</si>
  <si>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</si>
  <si>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</si>
  <si>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</si>
  <si>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</si>
  <si>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</si>
  <si>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</si>
  <si>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</si>
  <si>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113106614</t>
  </si>
  <si>
    <t>Rozoberanie maloformátovej zámkovej dlažby v ploche nad 20 m2,  -0,26000t</t>
  </si>
  <si>
    <t>m2</t>
  </si>
  <si>
    <t>4</t>
  </si>
  <si>
    <t>113107131</t>
  </si>
  <si>
    <t>Odstránenie krytu v ploche do 200 m2 z betónu prostého, hr. vrstvy do 150 mm,  -0,22500t</t>
  </si>
  <si>
    <t>3</t>
  </si>
  <si>
    <t>113107223</t>
  </si>
  <si>
    <t>Odstránenie krytu v ploche nad 200 m2 z kameniva hrubého drveného, hr. 200 do 300 m,  -0,40000t</t>
  </si>
  <si>
    <t>6</t>
  </si>
  <si>
    <t>113107244</t>
  </si>
  <si>
    <t>Odstránenie krytu asfaltového, v ploche nad 200 m2,hr. nad 150 do 200 mm,  -0,45000t</t>
  </si>
  <si>
    <t>8</t>
  </si>
  <si>
    <t>5</t>
  </si>
  <si>
    <t>113152731</t>
  </si>
  <si>
    <t>Frézovanie asf. podkladu alebo krytu bez prek., hr. 50 mm  0,127 t</t>
  </si>
  <si>
    <t>10</t>
  </si>
  <si>
    <t>113153321</t>
  </si>
  <si>
    <t>Frézovanie asf. podkladu alebo krytu s prek., plochy cez 1000 do 10000 m2, hr. 100 mm  0,254 t</t>
  </si>
  <si>
    <t>12</t>
  </si>
  <si>
    <t>7</t>
  </si>
  <si>
    <t>113307232</t>
  </si>
  <si>
    <t>Odstránenie podkladu  v ploche nad 200 m2 z betónu prostého, hr. vrstvy nad 150 do 300 mm,  -0,50000t</t>
  </si>
  <si>
    <t>14</t>
  </si>
  <si>
    <t>122202203</t>
  </si>
  <si>
    <t>Odkopávka a prekopávka nezapažená pre cesty, v hornine 3 od 1000 do 10000m3</t>
  </si>
  <si>
    <t>m3</t>
  </si>
  <si>
    <t>16</t>
  </si>
  <si>
    <t>VV</t>
  </si>
  <si>
    <t>9</t>
  </si>
  <si>
    <t>122202209</t>
  </si>
  <si>
    <t>Odkopávky a prekopávky nezapažené pre cesty. Príplatok za lepivosť horniny 3</t>
  </si>
  <si>
    <t>18</t>
  </si>
  <si>
    <t>132201102</t>
  </si>
  <si>
    <t>Výkop ryhy do šírky 600 mm v horn.3 nad 100 m3</t>
  </si>
  <si>
    <t>11</t>
  </si>
  <si>
    <t>132201109</t>
  </si>
  <si>
    <t>Príplatok k cene za lepivosť pri hĺbení rýh šírky do 600 mm zapažených i nezapažených s urovnaním dna v hornine 3</t>
  </si>
  <si>
    <t>22</t>
  </si>
  <si>
    <t>132201202</t>
  </si>
  <si>
    <t>Výkop ryhy šírky 600-2000mm horn.3 od 100 do 1000 m3</t>
  </si>
  <si>
    <t>24</t>
  </si>
  <si>
    <t>13</t>
  </si>
  <si>
    <t>132201209</t>
  </si>
  <si>
    <t>Príplatok k cenám za lepivosť pri hĺbení rýh š. nad 600 do 2 000 mm zapaž. i nezapažených, s urovnaním dna v hornine 3</t>
  </si>
  <si>
    <t>26</t>
  </si>
  <si>
    <t>133201101</t>
  </si>
  <si>
    <t>Výkop šachty zapaženej, hornina 3 do 100 m3</t>
  </si>
  <si>
    <t>28</t>
  </si>
  <si>
    <t>15</t>
  </si>
  <si>
    <t>133201109</t>
  </si>
  <si>
    <t>Príplatok k cenám za lepivosť pri hĺbení šachiet zapažených i nezapažených v hornine 3</t>
  </si>
  <si>
    <t>30</t>
  </si>
  <si>
    <t>162501102</t>
  </si>
  <si>
    <t>Vodorovné premiestnenie výkopku po spevnenej ceste z horniny tr.1-4, do 100 m3 na vzdialenosť do 3000 m</t>
  </si>
  <si>
    <t>32</t>
  </si>
  <si>
    <t>17</t>
  </si>
  <si>
    <t>162501105</t>
  </si>
  <si>
    <t>Vodorovné premiestnenie výkopku po spevnenej ceste z horniny tr.1-4, do 100 m3, príplatok k cene za každých ďalšich a začatých 1000 m</t>
  </si>
  <si>
    <t>34</t>
  </si>
  <si>
    <t>171101111</t>
  </si>
  <si>
    <t>Uloženie sypaniny do násypu  nesúdržnej horníny v aktívnej zóne</t>
  </si>
  <si>
    <t>36</t>
  </si>
  <si>
    <t>19</t>
  </si>
  <si>
    <t>M</t>
  </si>
  <si>
    <t>5834522701</t>
  </si>
  <si>
    <t>Štrkodrva frakcia 0-32</t>
  </si>
  <si>
    <t>t</t>
  </si>
  <si>
    <t>38</t>
  </si>
  <si>
    <t>171101141</t>
  </si>
  <si>
    <t>Uloženie akýchkoľvek hornín do násypu  na cesty alebo železnice do 0.75 m3</t>
  </si>
  <si>
    <t>40</t>
  </si>
  <si>
    <t>21</t>
  </si>
  <si>
    <t>171201101</t>
  </si>
  <si>
    <t>Uloženie sypaniny do násypov s rozprestretím sypaniny vo vrstvách a s hrubým urovnaním nezhutnených</t>
  </si>
  <si>
    <t>42</t>
  </si>
  <si>
    <t>1712090012</t>
  </si>
  <si>
    <t xml:space="preserve">Poplatok za skladovanie - zemina   </t>
  </si>
  <si>
    <t>44</t>
  </si>
  <si>
    <t>23</t>
  </si>
  <si>
    <t>174101001</t>
  </si>
  <si>
    <t>Zásyp sypaninou so zhutnením jám, šachiet, rýh, zárezov alebo okolo objektov do 100 m3</t>
  </si>
  <si>
    <t>46</t>
  </si>
  <si>
    <t>175101101</t>
  </si>
  <si>
    <t>Obsyp potrubia sypaninou z vhodných hornín 1 až 4 bez prehodenia sypaniny</t>
  </si>
  <si>
    <t>48</t>
  </si>
  <si>
    <t>25</t>
  </si>
  <si>
    <t>583310003100</t>
  </si>
  <si>
    <t>Štrkopiesok frakcia 0-22 mm, STN EN 13242 + A1</t>
  </si>
  <si>
    <t>50</t>
  </si>
  <si>
    <t>181101102</t>
  </si>
  <si>
    <t>Úprava pláne v zárezoch v hornine 1-4 so zhutnením</t>
  </si>
  <si>
    <t>52</t>
  </si>
  <si>
    <t>Zakladanie</t>
  </si>
  <si>
    <t>27</t>
  </si>
  <si>
    <t>211521113</t>
  </si>
  <si>
    <t>Výplň odvodňovacieho rebra alebo trativodu do rýh kamenivom hrubým drveným frakcie 0- 63</t>
  </si>
  <si>
    <t>54</t>
  </si>
  <si>
    <t>211561111</t>
  </si>
  <si>
    <t>Výplň odvodňovacieho rebra alebo trativodu do rýh kamenivom hrubým drveným frakcie 4-16 mm</t>
  </si>
  <si>
    <t>56</t>
  </si>
  <si>
    <t>Zvislé a kompletné konštrukcie</t>
  </si>
  <si>
    <t>29</t>
  </si>
  <si>
    <t>334313118</t>
  </si>
  <si>
    <t>Mostné opory z betónu prostého tr. C 30/37</t>
  </si>
  <si>
    <t>58</t>
  </si>
  <si>
    <t>348171122</t>
  </si>
  <si>
    <t>Osadenie mostného oceľového zábradlia trvalého do debnenia vreciek ríms</t>
  </si>
  <si>
    <t>m</t>
  </si>
  <si>
    <t>60</t>
  </si>
  <si>
    <t>31</t>
  </si>
  <si>
    <t>5534666000m</t>
  </si>
  <si>
    <t>Zábradlie - dodávka</t>
  </si>
  <si>
    <t>62</t>
  </si>
  <si>
    <t>Vodorovné konštrukcie</t>
  </si>
  <si>
    <t>451573111</t>
  </si>
  <si>
    <t>Lôžko pod potrubie, stoky a drobné objekty, v otvorenom výkope z piesku a štrkopiesku do 63 mm</t>
  </si>
  <si>
    <t>64</t>
  </si>
  <si>
    <t>33</t>
  </si>
  <si>
    <t>457311816</t>
  </si>
  <si>
    <t>Tesniaca alebo opevňovacia vrstva z prostého betónu vodostavebného C 25/30 hr. vrstvy 150mm</t>
  </si>
  <si>
    <t>66</t>
  </si>
  <si>
    <t>462512270</t>
  </si>
  <si>
    <t>Zahádzka z lomového kameňa s preštrkovaním z terénu, hmotnosti jednotlivých kameňov do 200 kg</t>
  </si>
  <si>
    <t>68</t>
  </si>
  <si>
    <t>35</t>
  </si>
  <si>
    <t>465513127</t>
  </si>
  <si>
    <t>Dlažba z lomového kameňa, na cementovú maltu, s vyškárovaním cementovou maltou, hr. kameňa 200 mm</t>
  </si>
  <si>
    <t>70</t>
  </si>
  <si>
    <t>Komunikácie</t>
  </si>
  <si>
    <t>564861114</t>
  </si>
  <si>
    <t>Podklad zo štrkodrviny s rozprestretím a zhutnením, po zhutnení hr. 230 mm</t>
  </si>
  <si>
    <t>72</t>
  </si>
  <si>
    <t>37</t>
  </si>
  <si>
    <t>5671321131</t>
  </si>
  <si>
    <t>Podklad z kameniva spevneného cementom s rozprestretím a zhutnením, CBGM C 12/15, po zhutnení hr. 180 mm</t>
  </si>
  <si>
    <t>74</t>
  </si>
  <si>
    <t>569831111</t>
  </si>
  <si>
    <t>Spevnenie krajníc alebo komun. pre peších s rozpr. a zhutnením, štrkodrvinou hr. 100 mm</t>
  </si>
  <si>
    <t>76</t>
  </si>
  <si>
    <t>39</t>
  </si>
  <si>
    <t>569903311</t>
  </si>
  <si>
    <t>Zhotovenie zemných krajníc z hornín akejkoľvek triedy so zhutnením</t>
  </si>
  <si>
    <t>78</t>
  </si>
  <si>
    <t>573111112</t>
  </si>
  <si>
    <t>Postrek asfaltový infiltračný s posypom kamenivom z asfaltu cestného v množstve 1,00 kg/m2</t>
  </si>
  <si>
    <t>80</t>
  </si>
  <si>
    <t>41</t>
  </si>
  <si>
    <t>573211112</t>
  </si>
  <si>
    <t>Postrek asfaltový spojovací bez posypu kamenivom z asfaltu cestného modifikovaného v množstve od 0,50 do 0,70 kg/m2</t>
  </si>
  <si>
    <t>82</t>
  </si>
  <si>
    <t>576141321</t>
  </si>
  <si>
    <t>Koberec asfaltový modifikovaný I.tr. mastixový SMA 11 O  strednozrnný, po zhutnení hr. 50 mm š. nad 3 m</t>
  </si>
  <si>
    <t>84</t>
  </si>
  <si>
    <t>43</t>
  </si>
  <si>
    <t>577134361</t>
  </si>
  <si>
    <t>Asfaltový betón vrstva obrusná alebo ložná AC 16 v pruhu š. nad 3 m z modifik. asfaltu tr. I, po zhutnení hr. 40 mm</t>
  </si>
  <si>
    <t>86</t>
  </si>
  <si>
    <t>577144361</t>
  </si>
  <si>
    <t xml:space="preserve">Asfaltový betón vrstva obrusná alebo ložná AC 16 v pruhu š. nad 3 m z modifik. asfaltu tr. I, po zhutnení hr. 50 mm   </t>
  </si>
  <si>
    <t>88</t>
  </si>
  <si>
    <t>45</t>
  </si>
  <si>
    <t>596911332</t>
  </si>
  <si>
    <t>Kladenie dlažby pre nevidiacich hr. 80 mm do lôžka z kameniva ťaženého</t>
  </si>
  <si>
    <t>90</t>
  </si>
  <si>
    <t>5922902281</t>
  </si>
  <si>
    <t>Dlažba pre nevidiacich hr.8 cm ,červená</t>
  </si>
  <si>
    <t>92</t>
  </si>
  <si>
    <t>47</t>
  </si>
  <si>
    <t>597961111</t>
  </si>
  <si>
    <t>Rigol dláždený do lôžka z betónu prostého tr. C 8/10 z prefabrikátov šírky rigolu do 1030 mm</t>
  </si>
  <si>
    <t>94</t>
  </si>
  <si>
    <t>597962536</t>
  </si>
  <si>
    <t>Betónový žľab s mrežou z pozinkovanej ocele na držiakoch, š. do 50 cm, s bet.lôžkom C 25/30</t>
  </si>
  <si>
    <t>96</t>
  </si>
  <si>
    <t>49</t>
  </si>
  <si>
    <t>597969111</t>
  </si>
  <si>
    <t>Príplatok k cene 597 76 1111 a 597 96 1111  za každých začatých 10 mm hrúbky lôžka nad 100 mm</t>
  </si>
  <si>
    <t>98</t>
  </si>
  <si>
    <t>Rúrové vedenie</t>
  </si>
  <si>
    <t>871218114</t>
  </si>
  <si>
    <t>Ukladanie drenážneho potrubia do pripravenej ryhy z flexibilného perforovaného PVC priemeru cez 150 do 200 mm</t>
  </si>
  <si>
    <t>100</t>
  </si>
  <si>
    <t>51</t>
  </si>
  <si>
    <t>2860016260</t>
  </si>
  <si>
    <t>Drenážna rúra DN160/50m PIPELIFE</t>
  </si>
  <si>
    <t>102</t>
  </si>
  <si>
    <t>895211131</t>
  </si>
  <si>
    <t>Drenážna šachta typová kontrolná z betónových dielcov Šk-80/3 hĺbky do 1, 5 m</t>
  </si>
  <si>
    <t>ks</t>
  </si>
  <si>
    <t>104</t>
  </si>
  <si>
    <t>53</t>
  </si>
  <si>
    <t>895931112</t>
  </si>
  <si>
    <t>Vpust  horský prefabrikovaný, veľkosti 1500/900 mm</t>
  </si>
  <si>
    <t>106</t>
  </si>
  <si>
    <t>899231111</t>
  </si>
  <si>
    <t>Výšková úprava uličného vstupu alebo vpuste do 200 mm zvýšením mreže</t>
  </si>
  <si>
    <t>108</t>
  </si>
  <si>
    <t>55</t>
  </si>
  <si>
    <t>899331111</t>
  </si>
  <si>
    <t>Výšková úprava uličného vstupu alebo vpuste do 200 mm zvýšením poklopu</t>
  </si>
  <si>
    <t>110</t>
  </si>
  <si>
    <t>899431111</t>
  </si>
  <si>
    <t>Výšková úprava uličného vstupu alebo vpuste do 200 mm zvýšením krycieho hrnca</t>
  </si>
  <si>
    <t>112</t>
  </si>
  <si>
    <t>Ostatné konštrukcie a práce-búranie</t>
  </si>
  <si>
    <t>57</t>
  </si>
  <si>
    <t>911332111</t>
  </si>
  <si>
    <t>Osadenie a montáž zvodidla oceľového so zabaranením stĺpikov pri vz. 2m</t>
  </si>
  <si>
    <t>114</t>
  </si>
  <si>
    <t>5534695321</t>
  </si>
  <si>
    <t>Cestné oceľové zvodidlo, úroveń zachytenia H1, komplet</t>
  </si>
  <si>
    <t>116</t>
  </si>
  <si>
    <t>59</t>
  </si>
  <si>
    <t>911332113</t>
  </si>
  <si>
    <t>Osadenie a montáž zvodidla oceľového so zabaranením stĺpikov pri vz. 4m</t>
  </si>
  <si>
    <t>118</t>
  </si>
  <si>
    <t>5534695331</t>
  </si>
  <si>
    <t>Cestné zvodidlo, úroveń zachytenia H2, komplet</t>
  </si>
  <si>
    <t>120</t>
  </si>
  <si>
    <t>61</t>
  </si>
  <si>
    <t>912291111</t>
  </si>
  <si>
    <t>Osadenie smerového stĺpika plastového s vykopaním a odhodom výkopku do 3 m</t>
  </si>
  <si>
    <t>122</t>
  </si>
  <si>
    <t>4044201031</t>
  </si>
  <si>
    <t>Cestný smerový stĺpik CS - 1200 mm, s bodcom fólia tr.3</t>
  </si>
  <si>
    <t>124</t>
  </si>
  <si>
    <t>63</t>
  </si>
  <si>
    <t>912293111</t>
  </si>
  <si>
    <t>Osadenie a montáž smerového stĺpika z plastických hmôt na cestné zvodidlo</t>
  </si>
  <si>
    <t>126</t>
  </si>
  <si>
    <t>4044201020</t>
  </si>
  <si>
    <t>Zvodidlový stĺpik ZS - 300 mm s kovovým držiakom, so spojovacím materiálom, fólia tr.2</t>
  </si>
  <si>
    <t>128</t>
  </si>
  <si>
    <t>65</t>
  </si>
  <si>
    <t>914001112</t>
  </si>
  <si>
    <t>Osadenie a montáž cestnej zvislej dopravnej značky v rámoch na oceľovej konštrukcii</t>
  </si>
  <si>
    <t>130</t>
  </si>
  <si>
    <t>4044633101</t>
  </si>
  <si>
    <t>Dopravné značky štandartné</t>
  </si>
  <si>
    <t>132</t>
  </si>
  <si>
    <t>67</t>
  </si>
  <si>
    <t>4044633102</t>
  </si>
  <si>
    <t>Stĺpiky k dopravným značkám</t>
  </si>
  <si>
    <t>134</t>
  </si>
  <si>
    <t>914002812</t>
  </si>
  <si>
    <t>Montáž dopravnej značky rozmeru 3500/1500, 2000/3000, 2500/2000, 2500/1500, 2000/1500, 3000/1750 mm</t>
  </si>
  <si>
    <t>136</t>
  </si>
  <si>
    <t>69</t>
  </si>
  <si>
    <t>4044633104</t>
  </si>
  <si>
    <t>Dopravné značky - tabuľa do 4m2</t>
  </si>
  <si>
    <t>138</t>
  </si>
  <si>
    <t>914002813</t>
  </si>
  <si>
    <t>Montáž dopravnej značky, tabuľa rozmerov v mm 1500/1000, 1500/1500 alebo 1600/1600</t>
  </si>
  <si>
    <t>140</t>
  </si>
  <si>
    <t>71</t>
  </si>
  <si>
    <t>4044633103</t>
  </si>
  <si>
    <t>Dopravné značky - tabuľa do 2m2</t>
  </si>
  <si>
    <t>142</t>
  </si>
  <si>
    <t>915701121</t>
  </si>
  <si>
    <t>Vodorov. značenie v termoplastovom prevedení, čiary š 12,5 mm</t>
  </si>
  <si>
    <t>144</t>
  </si>
  <si>
    <t>73</t>
  </si>
  <si>
    <t>915701122</t>
  </si>
  <si>
    <t>Vodorov. značenie v termoplastovom prevedení, čiary š 25 mm</t>
  </si>
  <si>
    <t>146</t>
  </si>
  <si>
    <t>915701123</t>
  </si>
  <si>
    <t>Vodorov. značenie v termoplastovom prevedení, stopčiary, šipky, prechody, atď</t>
  </si>
  <si>
    <t>148</t>
  </si>
  <si>
    <t>75</t>
  </si>
  <si>
    <t>915791111</t>
  </si>
  <si>
    <t>Predznačenie pre značenie striekané farbou z náterových hmôt deliace čiary, vodiace prúžky</t>
  </si>
  <si>
    <t>150</t>
  </si>
  <si>
    <t>915791112</t>
  </si>
  <si>
    <t>Predznačenie pre vodorovné značenie striekané farbou alebo vykonávané z náterových hmôt</t>
  </si>
  <si>
    <t>152</t>
  </si>
  <si>
    <t>77</t>
  </si>
  <si>
    <t>915920003</t>
  </si>
  <si>
    <t>Osadenie trvalého retroreflexného liatinového dopravného gombíka rozmeru 100x50x12 mm</t>
  </si>
  <si>
    <t>154</t>
  </si>
  <si>
    <t>40457948651</t>
  </si>
  <si>
    <t>Trvalý retroreflexný dopravný gombík  -liatinový,dopravný (do vozovky),rozmery reflexného prvku:10x5x1,2cm</t>
  </si>
  <si>
    <t>156</t>
  </si>
  <si>
    <t>79</t>
  </si>
  <si>
    <t>916932114</t>
  </si>
  <si>
    <t>Osadenie odvodňovacieho polymérbetónového obrubníka pre triedu zaťaženia D 400 - základné a revízne diely</t>
  </si>
  <si>
    <t>158</t>
  </si>
  <si>
    <t>5922712530</t>
  </si>
  <si>
    <t>Obrubník , svetlá šírka 100 mm, polymérbetón, ACO</t>
  </si>
  <si>
    <t>160</t>
  </si>
  <si>
    <t>81</t>
  </si>
  <si>
    <t>917862112</t>
  </si>
  <si>
    <t>Osadenie chodník. obrubníka betónového stojatého do lôžka z betónu prosteho tr. C 16/20 s bočnou oporou</t>
  </si>
  <si>
    <t>162</t>
  </si>
  <si>
    <t>5922903062</t>
  </si>
  <si>
    <t>Obrubník betónový cestný 50/25/15 cm, sivá</t>
  </si>
  <si>
    <t>164</t>
  </si>
  <si>
    <t>83</t>
  </si>
  <si>
    <t>919411121</t>
  </si>
  <si>
    <t>Čelo priepustu z betónu prostého z rúr DN 600 až DN 800 mm</t>
  </si>
  <si>
    <t>166</t>
  </si>
  <si>
    <t>9194131111</t>
  </si>
  <si>
    <t>Vtoková nádržka z prefabrikátov so zákrytovou doskou s plastovou mrežou priepustu z rúr DN do 800 mm</t>
  </si>
  <si>
    <t>168</t>
  </si>
  <si>
    <t>85</t>
  </si>
  <si>
    <t>919514112</t>
  </si>
  <si>
    <t>Zhotovenie priepustu z rúr železobetónových DN 600 mm</t>
  </si>
  <si>
    <t>170</t>
  </si>
  <si>
    <t>5922266300</t>
  </si>
  <si>
    <t>Rúra TZR 102-60 D 60/dĺ.250/ hr.steny 10,6cm</t>
  </si>
  <si>
    <t>172</t>
  </si>
  <si>
    <t>87</t>
  </si>
  <si>
    <t>919720121</t>
  </si>
  <si>
    <t>Geomreža pre vystuženie asfaltových vrstiev komunikácií zo sklenných vlákien, pozdĺžna pevnosť v ťahu do 50 kN/m</t>
  </si>
  <si>
    <t>174</t>
  </si>
  <si>
    <t>919735112</t>
  </si>
  <si>
    <t>Rezanie existujúceho asfaltového krytu alebo podkladu hĺbky nad 50 do 100 mm</t>
  </si>
  <si>
    <t>176</t>
  </si>
  <si>
    <t>89</t>
  </si>
  <si>
    <t>931971021</t>
  </si>
  <si>
    <t>Tesnenie škár trvale pružnou zálievkou</t>
  </si>
  <si>
    <t>178</t>
  </si>
  <si>
    <t>961041211</t>
  </si>
  <si>
    <t>Búranie mostných základov, muriva a pilierov alebo nosných konštrukcií z prost.,betónu,  -2,20000t</t>
  </si>
  <si>
    <t>180</t>
  </si>
  <si>
    <t>91</t>
  </si>
  <si>
    <t>966005311</t>
  </si>
  <si>
    <t>Rozobranie cestného zábradlia a zvodidiel s jednou pásnicou,  -0,04200t</t>
  </si>
  <si>
    <t>182</t>
  </si>
  <si>
    <t>966006132</t>
  </si>
  <si>
    <t>Odstránenie značky, pre staničenie a ohraničenie so stĺpikmi s bet. pätkami,  -0,08200t</t>
  </si>
  <si>
    <t>184</t>
  </si>
  <si>
    <t>93</t>
  </si>
  <si>
    <t>966006133</t>
  </si>
  <si>
    <t>Odstránenie značky, smerové stĺpiky zaklinované v zemi kameňmi alebo obetónované,  -0,03700t</t>
  </si>
  <si>
    <t>186</t>
  </si>
  <si>
    <t>979082213</t>
  </si>
  <si>
    <t>Vodorovná doprava sutiny so zložením a hrubým urovnaním na vzdialenosť do 1 km</t>
  </si>
  <si>
    <t>188</t>
  </si>
  <si>
    <t>95</t>
  </si>
  <si>
    <t>979082219</t>
  </si>
  <si>
    <t>Príplatok k cene za každý ďalší aj začatý 1 km nad 1 km</t>
  </si>
  <si>
    <t>190</t>
  </si>
  <si>
    <t>979087212</t>
  </si>
  <si>
    <t>Nakladanie na dopravné prostriedky pre vodorovnú dopravu sutiny</t>
  </si>
  <si>
    <t>192</t>
  </si>
  <si>
    <t>97</t>
  </si>
  <si>
    <t>979087215</t>
  </si>
  <si>
    <t xml:space="preserve">Poplatok za skládkovnie vybúraných hmôt   </t>
  </si>
  <si>
    <t>-1857314711</t>
  </si>
  <si>
    <t>99</t>
  </si>
  <si>
    <t>Presun hmôt HSV</t>
  </si>
  <si>
    <t>998225111</t>
  </si>
  <si>
    <t>Presun hmôt pre pozemnú komunikáciu a letisko s krytom asfaltovým akejkoľvek dĺžky objektu</t>
  </si>
  <si>
    <t>194</t>
  </si>
  <si>
    <t>Práce a dodávky M</t>
  </si>
  <si>
    <t>22-M</t>
  </si>
  <si>
    <t>Montáže oznam. a zabezp. zariadení</t>
  </si>
  <si>
    <t>220960002</t>
  </si>
  <si>
    <t>Mont.stožiara(stľpa), osadenie základu,zatiahnutie kábla,prepojenie-priameho na zákadovom ráme</t>
  </si>
  <si>
    <t>196</t>
  </si>
  <si>
    <t>220960604</t>
  </si>
  <si>
    <t>Montáž a dodávka stacionárneho merača rýchlosti cestných vozidiel s modulom  pre zber štatistických údajov s napájaním zo solárného zdroja</t>
  </si>
  <si>
    <t>198</t>
  </si>
  <si>
    <t>101</t>
  </si>
  <si>
    <t>220960615</t>
  </si>
  <si>
    <t>Montáž a dodávka meteostanice s napájaním zo solárného zdroja so stĺpikom</t>
  </si>
  <si>
    <t>200</t>
  </si>
  <si>
    <t>02 nav. pr. 1 - Zvýšenie únosnosti podložia v km 3,6322-3,9000 vľavo</t>
  </si>
  <si>
    <t>Zvýšenie únosnosti</t>
  </si>
  <si>
    <t>D1 - PRÁCE A DODÁVKY HSV</t>
  </si>
  <si>
    <t>D1</t>
  </si>
  <si>
    <t>PRÁCE A DODÁVKY HSV</t>
  </si>
  <si>
    <t>122202202.S</t>
  </si>
  <si>
    <t>Odkopávka a prekopávka nezapažená pre cesty, v hornine 3 nad 100 do 1000 m3</t>
  </si>
  <si>
    <t>-1134538723</t>
  </si>
  <si>
    <t>-305521216</t>
  </si>
  <si>
    <t>-228035029</t>
  </si>
  <si>
    <t>327152046</t>
  </si>
  <si>
    <t>-169617432</t>
  </si>
  <si>
    <t>1820407919</t>
  </si>
  <si>
    <t>2088972019</t>
  </si>
  <si>
    <t>958656131</t>
  </si>
  <si>
    <t>-244733475</t>
  </si>
  <si>
    <t>212972112</t>
  </si>
  <si>
    <t>Opláštenie filtračnou textíliou drenážnych rúr DN 100</t>
  </si>
  <si>
    <t>-1087147348</t>
  </si>
  <si>
    <t>6936654401</t>
  </si>
  <si>
    <t>Separačná, filtračná a spevňovacia geotextília</t>
  </si>
  <si>
    <t>-31878329</t>
  </si>
  <si>
    <t>289971241</t>
  </si>
  <si>
    <t xml:space="preserve">Zhotovenie vrstvy z geotextílie (separačná) na uprav. povrchu </t>
  </si>
  <si>
    <t>372434403</t>
  </si>
  <si>
    <t>871228111.S</t>
  </si>
  <si>
    <t>Ukladanie drenážneho potrubia do pripravenej ryhy z tvrdého PVC priemeru nad 90 do 150 mm</t>
  </si>
  <si>
    <t>-1248933476</t>
  </si>
  <si>
    <t>286110015000.S</t>
  </si>
  <si>
    <t>Flexibilná drenážna PVC-U rúra DN 100, perforovaná</t>
  </si>
  <si>
    <t>509389524</t>
  </si>
  <si>
    <t>-1327892403</t>
  </si>
  <si>
    <t>SO 208 - SO 208 - Gabiónový múr v km 3,050-3,125 cesty II/499 vpravo</t>
  </si>
  <si>
    <t>01 nav. pr. 1 - Zvýšenie únosnosti podložia</t>
  </si>
  <si>
    <t>25+94</t>
  </si>
  <si>
    <t>02 nav. pr. 1 - Predíženie múru v km 3,1250-</t>
  </si>
  <si>
    <t>131201101</t>
  </si>
  <si>
    <t>Výkop nezapaženej jamy v hornine 3, do 100 m3</t>
  </si>
  <si>
    <t>131201109</t>
  </si>
  <si>
    <t>Hĺbenie nezapažených jám a zárezov. Príplatok za lepivosť horniny 3</t>
  </si>
  <si>
    <t>275311117</t>
  </si>
  <si>
    <t>Základové pätky a bloky mostných konštrukcií z betónu prostého tr. C 25/30</t>
  </si>
  <si>
    <t>Zhotovenie vrstvy z geotextílie (separačná) na uprav. povrchu zvislá</t>
  </si>
  <si>
    <t>327210100</t>
  </si>
  <si>
    <t>Montáž oporných a zárubných múrov z drôtokamenných košov z dvojzákrutovej šesťuholníkovej siete - pletených, priemer drôtu 2,7mm, povrchová ochrana</t>
  </si>
  <si>
    <t>3131106581</t>
  </si>
  <si>
    <t>Drôtokamenné koše - zvárané,s povrchovou ochranou (Zn+5%Al)</t>
  </si>
  <si>
    <t>348351113</t>
  </si>
  <si>
    <t>Debnenie (stratené) základu stĺpika zábradlia (zvodidla) z korugovanej rúry DN 300</t>
  </si>
  <si>
    <t>564791111</t>
  </si>
  <si>
    <t>Podklad spevnenej plochy z kameniva drveného so zhutnením frakcie 0-63 mm</t>
  </si>
  <si>
    <t>9197211101</t>
  </si>
  <si>
    <t>Geomreža tuhá jednoosová</t>
  </si>
  <si>
    <r>
      <t xml:space="preserve">Úprava pláne v zárezoch v hornine 1-4 so zhutnením </t>
    </r>
    <r>
      <rPr>
        <i/>
        <sz val="9"/>
        <rFont val="Arial CE"/>
        <family val="2"/>
        <charset val="238"/>
      </rPr>
      <t>/514x2/</t>
    </r>
  </si>
  <si>
    <t>Výmena vozovky v km 2,5000 - 4,3716</t>
  </si>
  <si>
    <t>Zvýšenie únosnosti podložia v km 3,6322 - 3,9000 vľavo</t>
  </si>
  <si>
    <t>Rekonštr.cesty II/499  Havran - naviac práce 1 (km 2,500-4,3716)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</si>
</sst>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38" x14ac:knownFonts="1">
    <font>
      <sz val="8"/>
      <name val="Arial CE"/>
      <family val="2"/>
    </font>
    <font>
      <sz val="10"/>
      <color rgb="FF969696"/>
      <name val="Arial CE"/>
      <family val="2"/>
      <charset val="238"/>
    </font>
    <font>
      <sz val="10"/>
      <name val="Arial CE"/>
      <family val="2"/>
      <charset val="238"/>
    </font>
    <font>
      <b/>
      <sz val="11"/>
      <name val="Arial CE"/>
      <family val="2"/>
      <charset val="238"/>
    </font>
    <font>
      <b/>
      <sz val="12"/>
      <name val="Arial CE"/>
      <family val="2"/>
      <charset val="238"/>
    </font>
    <font>
      <sz val="11"/>
      <name val="Arial CE"/>
      <family val="2"/>
      <charset val="238"/>
    </font>
    <font>
      <sz val="12"/>
      <color rgb="FF003366"/>
      <name val="Arial CE"/>
      <family val="2"/>
      <charset val="238"/>
    </font>
    <font>
      <sz val="10"/>
      <color rgb="FF003366"/>
      <name val="Arial CE"/>
      <family val="2"/>
      <charset val="238"/>
    </font>
    <font>
      <sz val="8"/>
      <color rgb="FF003366"/>
      <name val="Arial CE"/>
      <family val="2"/>
      <charset val="238"/>
    </font>
    <font>
      <sz val="8"/>
      <color rgb="FF505050"/>
      <name val="Arial CE"/>
      <family val="2"/>
      <charset val="238"/>
    </font>
    <font>
      <sz val="8"/>
      <color rgb="FFFFFFFF"/>
      <name val="Arial CE"/>
      <family val="2"/>
      <charset val="238"/>
    </font>
    <font>
      <sz val="8"/>
      <color rgb="FF3366FF"/>
      <name val="Arial CE"/>
      <family val="2"/>
      <charset val="238"/>
    </font>
    <font>
      <b/>
      <sz val="14"/>
      <name val="Arial CE"/>
      <family val="2"/>
      <charset val="238"/>
    </font>
    <font>
      <b/>
      <sz val="10"/>
      <name val="Arial CE"/>
      <family val="2"/>
      <charset val="238"/>
    </font>
    <font>
      <sz val="10"/>
      <color rgb="FFFFFFFF"/>
      <name val="Arial CE"/>
      <family val="2"/>
      <charset val="238"/>
    </font>
    <font>
      <b/>
      <sz val="10"/>
      <color rgb="FFFFFFFF"/>
      <name val="Arial CE"/>
      <family val="2"/>
      <charset val="238"/>
    </font>
    <font>
      <b/>
      <sz val="10"/>
      <color rgb="FF969696"/>
      <name val="Arial CE"/>
      <family val="2"/>
      <charset val="238"/>
    </font>
    <font>
      <b/>
      <sz val="10"/>
      <color rgb="FF464646"/>
      <name val="Arial CE"/>
      <family val="2"/>
      <charset val="238"/>
    </font>
    <font>
      <sz val="12"/>
      <color rgb="FF969696"/>
      <name val="Arial CE"/>
      <family val="2"/>
      <charset val="238"/>
    </font>
    <font>
      <sz val="8"/>
      <color rgb="FF969696"/>
      <name val="Arial CE"/>
      <family val="2"/>
      <charset val="238"/>
    </font>
    <font>
      <sz val="9"/>
      <name val="Arial CE"/>
      <family val="2"/>
      <charset val="238"/>
    </font>
    <font>
      <sz val="9"/>
      <color rgb="FF969696"/>
      <name val="Arial CE"/>
      <family val="2"/>
      <charset val="238"/>
    </font>
    <font>
      <b/>
      <sz val="12"/>
      <color rgb="FF960000"/>
      <name val="Arial CE"/>
      <family val="2"/>
      <charset val="238"/>
    </font>
    <font>
      <sz val="12"/>
      <name val="Arial CE"/>
      <family val="2"/>
      <charset val="238"/>
    </font>
    <font>
      <b/>
      <sz val="11"/>
      <color rgb="FF003366"/>
      <name val="Arial CE"/>
      <family val="2"/>
      <charset val="238"/>
    </font>
    <font>
      <sz val="11"/>
      <color rgb="FF003366"/>
      <name val="Arial CE"/>
      <family val="2"/>
      <charset val="238"/>
    </font>
    <font>
      <sz val="11"/>
      <color rgb="FF969696"/>
      <name val="Arial CE"/>
      <family val="2"/>
      <charset val="238"/>
    </font>
    <font>
      <sz val="18"/>
      <color theme="10"/>
      <name val="Wingdings 2"/>
      <family val="1"/>
      <charset val="2"/>
    </font>
    <font>
      <b/>
      <sz val="10"/>
      <color rgb="FF003366"/>
      <name val="Arial CE"/>
      <family val="2"/>
      <charset val="238"/>
    </font>
    <font>
      <sz val="10"/>
      <color rgb="FF3366FF"/>
      <name val="Arial CE"/>
      <family val="2"/>
      <charset val="238"/>
    </font>
    <font>
      <b/>
      <sz val="12"/>
      <color rgb="FF800000"/>
      <name val="Arial CE"/>
      <family val="2"/>
      <charset val="238"/>
    </font>
    <font>
      <sz val="8"/>
      <color rgb="FF960000"/>
      <name val="Arial CE"/>
      <family val="2"/>
      <charset val="238"/>
    </font>
    <font>
      <b/>
      <sz val="8"/>
      <name val="Arial CE"/>
      <family val="2"/>
      <charset val="238"/>
    </font>
    <font>
      <sz val="7"/>
      <color rgb="FF969696"/>
      <name val="Arial CE"/>
      <family val="2"/>
      <charset val="238"/>
    </font>
    <font>
      <i/>
      <sz val="9"/>
      <color rgb="FF0000FF"/>
      <name val="Arial CE"/>
      <family val="2"/>
      <charset val="238"/>
    </font>
    <font>
      <i/>
      <sz val="8"/>
      <color rgb="FF0000FF"/>
      <name val="Arial CE"/>
      <family val="2"/>
      <charset val="238"/>
    </font>
    <font>
      <u/>
      <sz val="11"/>
      <color theme="10"/>
      <name val="Calibri"/>
      <family val="2"/>
      <charset val="238"/>
      <scheme val="minor"/>
    </font>
    <font>
      <i/>
      <sz val="9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/>
      <bottom/>
      <diagonal/>
    </border>
    <border>
      <left style="hair">
        <color rgb="FF969696"/>
      </left>
      <right style="thin">
        <color theme="1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39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3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3" xfId="0" applyFont="1" applyBorder="1" applyAlignment="1">
      <alignment vertical="center"/>
    </xf>
    <xf numFmtId="0" fontId="0" fillId="3" borderId="0" xfId="0" applyFont="1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7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4" borderId="7" xfId="0" applyFont="1" applyFill="1" applyBorder="1" applyAlignment="1">
      <alignment vertical="center"/>
    </xf>
    <xf numFmtId="0" fontId="20" fillId="4" borderId="0" xfId="0" applyFont="1" applyFill="1" applyAlignment="1">
      <alignment horizontal="center" vertical="center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vertical="center"/>
    </xf>
    <xf numFmtId="4" fontId="2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8" fillId="0" borderId="14" xfId="0" applyNumberFormat="1" applyFont="1" applyBorder="1" applyAlignment="1">
      <alignment vertical="center"/>
    </xf>
    <xf numFmtId="4" fontId="18" fillId="0" borderId="0" xfId="0" applyNumberFormat="1" applyFont="1" applyBorder="1" applyAlignment="1">
      <alignment vertical="center"/>
    </xf>
    <xf numFmtId="166" fontId="18" fillId="0" borderId="0" xfId="0" applyNumberFormat="1" applyFont="1" applyBorder="1" applyAlignment="1">
      <alignment vertical="center"/>
    </xf>
    <xf numFmtId="4" fontId="18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4" xfId="0" applyNumberFormat="1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166" fontId="26" fillId="0" borderId="0" xfId="0" applyNumberFormat="1" applyFont="1" applyBorder="1" applyAlignment="1">
      <alignment vertical="center"/>
    </xf>
    <xf numFmtId="4" fontId="26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7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1" fillId="0" borderId="14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166" fontId="1" fillId="0" borderId="0" xfId="0" applyNumberFormat="1" applyFont="1" applyBorder="1" applyAlignment="1">
      <alignment vertical="center"/>
    </xf>
    <xf numFmtId="4" fontId="1" fillId="0" borderId="15" xfId="0" applyNumberFormat="1" applyFont="1" applyBorder="1" applyAlignment="1">
      <alignment vertical="center"/>
    </xf>
    <xf numFmtId="4" fontId="1" fillId="0" borderId="19" xfId="0" applyNumberFormat="1" applyFont="1" applyBorder="1" applyAlignment="1">
      <alignment vertical="center"/>
    </xf>
    <xf numFmtId="4" fontId="1" fillId="0" borderId="20" xfId="0" applyNumberFormat="1" applyFont="1" applyBorder="1" applyAlignment="1">
      <alignment vertical="center"/>
    </xf>
    <xf numFmtId="166" fontId="1" fillId="0" borderId="20" xfId="0" applyNumberFormat="1" applyFont="1" applyBorder="1" applyAlignment="1">
      <alignment vertical="center"/>
    </xf>
    <xf numFmtId="4" fontId="1" fillId="0" borderId="21" xfId="0" applyNumberFormat="1" applyFont="1" applyBorder="1" applyAlignment="1">
      <alignment vertical="center"/>
    </xf>
    <xf numFmtId="0" fontId="0" fillId="0" borderId="0" xfId="0" applyProtection="1"/>
    <xf numFmtId="0" fontId="29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3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4" fontId="14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164" fontId="14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0" fillId="4" borderId="0" xfId="0" applyFont="1" applyFill="1" applyAlignment="1">
      <alignment horizontal="left" vertical="center"/>
    </xf>
    <xf numFmtId="0" fontId="20" fillId="4" borderId="0" xfId="0" applyFont="1" applyFill="1" applyAlignment="1">
      <alignment horizontal="right" vertical="center"/>
    </xf>
    <xf numFmtId="0" fontId="30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0" fillId="4" borderId="16" xfId="0" applyFont="1" applyFill="1" applyBorder="1" applyAlignment="1">
      <alignment horizontal="center" vertical="center" wrapText="1"/>
    </xf>
    <xf numFmtId="0" fontId="20" fillId="4" borderId="17" xfId="0" applyFont="1" applyFill="1" applyBorder="1" applyAlignment="1">
      <alignment horizontal="center" vertical="center" wrapText="1"/>
    </xf>
    <xf numFmtId="0" fontId="20" fillId="4" borderId="18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2" fillId="0" borderId="0" xfId="0" applyNumberFormat="1" applyFont="1" applyAlignment="1"/>
    <xf numFmtId="166" fontId="31" fillId="0" borderId="12" xfId="0" applyNumberFormat="1" applyFont="1" applyBorder="1" applyAlignment="1"/>
    <xf numFmtId="166" fontId="31" fillId="0" borderId="13" xfId="0" applyNumberFormat="1" applyFont="1" applyBorder="1" applyAlignment="1"/>
    <xf numFmtId="4" fontId="32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20" fillId="0" borderId="22" xfId="0" applyFont="1" applyBorder="1" applyAlignment="1" applyProtection="1">
      <alignment horizontal="center" vertical="center"/>
      <protection locked="0"/>
    </xf>
    <xf numFmtId="49" fontId="20" fillId="0" borderId="22" xfId="0" applyNumberFormat="1" applyFont="1" applyBorder="1" applyAlignment="1" applyProtection="1">
      <alignment horizontal="left" vertical="center" wrapText="1"/>
      <protection locked="0"/>
    </xf>
    <xf numFmtId="0" fontId="20" fillId="0" borderId="22" xfId="0" applyFont="1" applyBorder="1" applyAlignment="1" applyProtection="1">
      <alignment horizontal="left" vertical="center" wrapText="1"/>
      <protection locked="0"/>
    </xf>
    <xf numFmtId="0" fontId="20" fillId="0" borderId="22" xfId="0" applyFont="1" applyBorder="1" applyAlignment="1" applyProtection="1">
      <alignment horizontal="center" vertical="center" wrapText="1"/>
      <protection locked="0"/>
    </xf>
    <xf numFmtId="167" fontId="20" fillId="0" borderId="22" xfId="0" applyNumberFormat="1" applyFont="1" applyBorder="1" applyAlignment="1" applyProtection="1">
      <alignment vertical="center"/>
      <protection locked="0"/>
    </xf>
    <xf numFmtId="4" fontId="20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center" vertical="center"/>
    </xf>
    <xf numFmtId="166" fontId="21" fillId="0" borderId="0" xfId="0" applyNumberFormat="1" applyFont="1" applyBorder="1" applyAlignment="1">
      <alignment vertical="center"/>
    </xf>
    <xf numFmtId="166" fontId="21" fillId="0" borderId="15" xfId="0" applyNumberFormat="1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34" fillId="0" borderId="22" xfId="0" applyFont="1" applyBorder="1" applyAlignment="1" applyProtection="1">
      <alignment horizontal="center" vertical="center"/>
      <protection locked="0"/>
    </xf>
    <xf numFmtId="49" fontId="34" fillId="0" borderId="22" xfId="0" applyNumberFormat="1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center" vertical="center" wrapText="1"/>
      <protection locked="0"/>
    </xf>
    <xf numFmtId="167" fontId="34" fillId="0" borderId="22" xfId="0" applyNumberFormat="1" applyFont="1" applyBorder="1" applyAlignment="1" applyProtection="1">
      <alignment vertical="center"/>
      <protection locked="0"/>
    </xf>
    <xf numFmtId="4" fontId="34" fillId="0" borderId="22" xfId="0" applyNumberFormat="1" applyFont="1" applyBorder="1" applyAlignment="1" applyProtection="1">
      <alignment vertical="center"/>
      <protection locked="0"/>
    </xf>
    <xf numFmtId="0" fontId="35" fillId="0" borderId="22" xfId="0" applyFont="1" applyBorder="1" applyAlignment="1" applyProtection="1">
      <alignment vertical="center"/>
      <protection locked="0"/>
    </xf>
    <xf numFmtId="0" fontId="35" fillId="0" borderId="3" xfId="0" applyFont="1" applyBorder="1" applyAlignment="1">
      <alignment vertical="center"/>
    </xf>
    <xf numFmtId="0" fontId="34" fillId="0" borderId="14" xfId="0" applyFont="1" applyBorder="1" applyAlignment="1">
      <alignment horizontal="left" vertical="center"/>
    </xf>
    <xf numFmtId="0" fontId="34" fillId="0" borderId="0" xfId="0" applyFont="1" applyBorder="1" applyAlignment="1">
      <alignment horizontal="center" vertical="center"/>
    </xf>
    <xf numFmtId="0" fontId="21" fillId="0" borderId="19" xfId="0" applyFont="1" applyBorder="1" applyAlignment="1">
      <alignment horizontal="left" vertical="center"/>
    </xf>
    <xf numFmtId="0" fontId="21" fillId="0" borderId="20" xfId="0" applyFont="1" applyBorder="1" applyAlignment="1">
      <alignment horizontal="center" vertical="center"/>
    </xf>
    <xf numFmtId="166" fontId="21" fillId="0" borderId="20" xfId="0" applyNumberFormat="1" applyFont="1" applyBorder="1" applyAlignment="1">
      <alignment vertical="center"/>
    </xf>
    <xf numFmtId="166" fontId="21" fillId="0" borderId="21" xfId="0" applyNumberFormat="1" applyFont="1" applyBorder="1" applyAlignment="1">
      <alignment vertical="center"/>
    </xf>
    <xf numFmtId="0" fontId="0" fillId="0" borderId="0" xfId="0" applyFont="1" applyAlignment="1">
      <alignment vertical="center"/>
    </xf>
    <xf numFmtId="167" fontId="20" fillId="0" borderId="22" xfId="0" applyNumberFormat="1" applyFont="1" applyFill="1" applyBorder="1" applyAlignment="1" applyProtection="1">
      <alignment vertical="center"/>
      <protection locked="0"/>
    </xf>
    <xf numFmtId="167" fontId="0" fillId="0" borderId="18" xfId="0" applyNumberFormat="1" applyBorder="1" applyAlignment="1" applyProtection="1">
      <alignment vertical="center"/>
      <protection locked="0"/>
    </xf>
    <xf numFmtId="4" fontId="20" fillId="0" borderId="24" xfId="0" applyNumberFormat="1" applyFont="1" applyBorder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left" vertical="center"/>
    </xf>
    <xf numFmtId="0" fontId="19" fillId="0" borderId="14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20" fillId="4" borderId="6" xfId="0" applyFont="1" applyFill="1" applyBorder="1" applyAlignment="1">
      <alignment horizontal="center" vertical="center"/>
    </xf>
    <xf numFmtId="0" fontId="20" fillId="4" borderId="7" xfId="0" applyFont="1" applyFill="1" applyBorder="1" applyAlignment="1">
      <alignment horizontal="left" vertical="center"/>
    </xf>
    <xf numFmtId="0" fontId="20" fillId="4" borderId="7" xfId="0" applyFont="1" applyFill="1" applyBorder="1" applyAlignment="1">
      <alignment horizontal="center" vertical="center"/>
    </xf>
    <xf numFmtId="0" fontId="20" fillId="4" borderId="8" xfId="0" applyFont="1" applyFill="1" applyBorder="1" applyAlignment="1">
      <alignment horizontal="left" vertical="center"/>
    </xf>
    <xf numFmtId="0" fontId="20" fillId="4" borderId="7" xfId="0" applyFont="1" applyFill="1" applyBorder="1" applyAlignment="1">
      <alignment horizontal="right" vertical="center"/>
    </xf>
    <xf numFmtId="0" fontId="24" fillId="0" borderId="0" xfId="0" applyFont="1" applyAlignment="1">
      <alignment horizontal="left" vertical="center" wrapText="1"/>
    </xf>
    <xf numFmtId="4" fontId="25" fillId="0" borderId="0" xfId="0" applyNumberFormat="1" applyFont="1" applyAlignment="1">
      <alignment horizontal="right" vertical="center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28" fillId="0" borderId="0" xfId="0" applyFont="1" applyAlignment="1">
      <alignment horizontal="left" vertical="center" wrapText="1"/>
    </xf>
    <xf numFmtId="4" fontId="22" fillId="0" borderId="0" xfId="0" applyNumberFormat="1" applyFont="1" applyAlignment="1">
      <alignment horizontal="right" vertical="center"/>
    </xf>
    <xf numFmtId="4" fontId="22" fillId="0" borderId="0" xfId="0" applyNumberFormat="1" applyFont="1" applyAlignment="1">
      <alignment vertical="center"/>
    </xf>
    <xf numFmtId="0" fontId="11" fillId="2" borderId="0" xfId="0" applyFont="1" applyFill="1" applyAlignment="1">
      <alignment horizontal="center" vertical="center"/>
    </xf>
    <xf numFmtId="0" fontId="0" fillId="0" borderId="0" xfId="0"/>
    <xf numFmtId="4" fontId="4" fillId="3" borderId="7" xfId="0" applyNumberFormat="1" applyFont="1" applyFill="1" applyBorder="1" applyAlignment="1">
      <alignment vertical="center"/>
    </xf>
    <xf numFmtId="0" fontId="0" fillId="3" borderId="7" xfId="0" applyFont="1" applyFill="1" applyBorder="1" applyAlignment="1">
      <alignment vertical="center"/>
    </xf>
    <xf numFmtId="0" fontId="0" fillId="3" borderId="8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left" vertical="center"/>
    </xf>
    <xf numFmtId="164" fontId="14" fillId="0" borderId="0" xfId="0" applyNumberFormat="1" applyFont="1" applyAlignment="1">
      <alignment horizontal="left" vertical="center"/>
    </xf>
    <xf numFmtId="0" fontId="14" fillId="0" borderId="0" xfId="0" applyFont="1" applyAlignment="1">
      <alignment vertical="center"/>
    </xf>
    <xf numFmtId="4" fontId="15" fillId="0" borderId="0" xfId="0" applyNumberFormat="1" applyFont="1" applyAlignment="1">
      <alignment vertical="center"/>
    </xf>
    <xf numFmtId="4" fontId="16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13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4" fontId="0" fillId="0" borderId="23" xfId="0" applyNumberFormat="1" applyBorder="1" applyAlignment="1" applyProtection="1">
      <alignment vertical="center"/>
      <protection locked="0"/>
    </xf>
    <xf numFmtId="4" fontId="0" fillId="0" borderId="14" xfId="0" applyNumberFormat="1" applyBorder="1" applyAlignment="1" applyProtection="1">
      <alignment vertical="center"/>
      <protection locked="0"/>
    </xf>
    <xf numFmtId="4" fontId="0" fillId="0" borderId="18" xfId="0" applyNumberFormat="1" applyBorder="1" applyAlignment="1" applyProtection="1">
      <alignment vertical="center"/>
      <protection locked="0"/>
    </xf>
    <xf numFmtId="4" fontId="0" fillId="0" borderId="22" xfId="0" applyNumberFormat="1" applyBorder="1" applyAlignment="1" applyProtection="1">
      <alignment vertical="center"/>
      <protection locked="0"/>
    </xf>
    <xf numFmtId="4" fontId="8" fillId="0" borderId="3" xfId="0" applyNumberFormat="1" applyFont="1" applyBorder="1" applyAlignment="1"/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99"/>
  <sheetViews>
    <sheetView showGridLines="0" tabSelected="1" topLeftCell="A70" workbookViewId="0">
      <selection activeCell="BE93" sqref="BE93"/>
    </sheetView>
  </sheetViews>
  <sheetFormatPr defaultRowHeight="11.25" x14ac:dyDescent="0.2"/>
  <cols>
    <col min="1" max="1" width="8.33203125" style="1" customWidth="1"/>
    <col min="2" max="2" width="1.6640625" style="1" customWidth="1"/>
    <col min="3" max="3" width="4.1640625" style="1" customWidth="1"/>
    <col min="4" max="7" width="2.6640625" style="1" customWidth="1"/>
    <col min="8" max="8" width="6.1640625" style="1" customWidth="1"/>
    <col min="9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6.83203125" style="1" customWidth="1"/>
    <col min="39" max="39" width="3.33203125" style="1" customWidth="1"/>
    <col min="40" max="40" width="12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x14ac:dyDescent="0.2">
      <c r="A1" s="14" t="s">
        <v>0</v>
      </c>
      <c r="AZ1" s="14" t="s">
        <v>1</v>
      </c>
      <c r="BA1" s="14" t="s">
        <v>2</v>
      </c>
      <c r="BB1" s="14" t="s">
        <v>1</v>
      </c>
      <c r="BT1" s="14" t="s">
        <v>3</v>
      </c>
      <c r="BU1" s="14" t="s">
        <v>3</v>
      </c>
      <c r="BV1" s="14" t="s">
        <v>4</v>
      </c>
    </row>
    <row r="2" spans="1:74" s="1" customFormat="1" ht="36.950000000000003" customHeight="1" x14ac:dyDescent="0.2">
      <c r="AR2" s="213" t="s">
        <v>5</v>
      </c>
      <c r="AS2" s="214"/>
      <c r="AT2" s="214"/>
      <c r="AU2" s="214"/>
      <c r="AV2" s="214"/>
      <c r="AW2" s="214"/>
      <c r="AX2" s="214"/>
      <c r="AY2" s="214"/>
      <c r="AZ2" s="214"/>
      <c r="BA2" s="214"/>
      <c r="BB2" s="214"/>
      <c r="BC2" s="214"/>
      <c r="BD2" s="214"/>
      <c r="BE2" s="214"/>
      <c r="BS2" s="15" t="s">
        <v>6</v>
      </c>
      <c r="BT2" s="15" t="s">
        <v>7</v>
      </c>
    </row>
    <row r="3" spans="1:74" s="1" customFormat="1" ht="6.95" customHeight="1" x14ac:dyDescent="0.2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pans="1:74" s="1" customFormat="1" ht="24.95" customHeight="1" x14ac:dyDescent="0.2">
      <c r="B4" s="18"/>
      <c r="D4" s="19" t="s">
        <v>8</v>
      </c>
      <c r="AR4" s="18"/>
      <c r="AS4" s="20" t="s">
        <v>9</v>
      </c>
      <c r="BS4" s="15" t="s">
        <v>10</v>
      </c>
    </row>
    <row r="5" spans="1:74" s="1" customFormat="1" ht="12" customHeight="1" x14ac:dyDescent="0.2">
      <c r="B5" s="18"/>
      <c r="D5" s="21" t="s">
        <v>11</v>
      </c>
      <c r="K5" s="225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214"/>
      <c r="AE5" s="214"/>
      <c r="AF5" s="214"/>
      <c r="AG5" s="214"/>
      <c r="AH5" s="214"/>
      <c r="AI5" s="214"/>
      <c r="AJ5" s="214"/>
      <c r="AK5" s="214"/>
      <c r="AL5" s="214"/>
      <c r="AM5" s="214"/>
      <c r="AN5" s="214"/>
      <c r="AO5" s="214"/>
      <c r="AR5" s="18"/>
      <c r="BS5" s="15" t="s">
        <v>6</v>
      </c>
    </row>
    <row r="6" spans="1:74" s="1" customFormat="1" ht="36.950000000000003" customHeight="1" x14ac:dyDescent="0.2">
      <c r="B6" s="18"/>
      <c r="D6" s="23" t="s">
        <v>12</v>
      </c>
      <c r="K6" s="226" t="s">
        <v>556</v>
      </c>
      <c r="L6" s="214"/>
      <c r="M6" s="214"/>
      <c r="N6" s="214"/>
      <c r="O6" s="214"/>
      <c r="P6" s="214"/>
      <c r="Q6" s="214"/>
      <c r="R6" s="214"/>
      <c r="S6" s="214"/>
      <c r="T6" s="214"/>
      <c r="U6" s="214"/>
      <c r="V6" s="214"/>
      <c r="W6" s="214"/>
      <c r="X6" s="214"/>
      <c r="Y6" s="214"/>
      <c r="Z6" s="214"/>
      <c r="AA6" s="214"/>
      <c r="AB6" s="214"/>
      <c r="AC6" s="214"/>
      <c r="AD6" s="214"/>
      <c r="AE6" s="214"/>
      <c r="AF6" s="214"/>
      <c r="AG6" s="214"/>
      <c r="AH6" s="214"/>
      <c r="AI6" s="214"/>
      <c r="AJ6" s="214"/>
      <c r="AK6" s="214"/>
      <c r="AL6" s="214"/>
      <c r="AM6" s="214"/>
      <c r="AN6" s="214"/>
      <c r="AO6" s="214"/>
      <c r="AR6" s="18"/>
      <c r="BS6" s="15" t="s">
        <v>6</v>
      </c>
    </row>
    <row r="7" spans="1:74" s="1" customFormat="1" ht="12" customHeight="1" x14ac:dyDescent="0.2">
      <c r="B7" s="18"/>
      <c r="D7" s="24" t="s">
        <v>13</v>
      </c>
      <c r="K7" s="22" t="s">
        <v>1</v>
      </c>
      <c r="AK7" s="24" t="s">
        <v>14</v>
      </c>
      <c r="AN7" s="22" t="s">
        <v>1</v>
      </c>
      <c r="AR7" s="18"/>
      <c r="BS7" s="15" t="s">
        <v>6</v>
      </c>
    </row>
    <row r="8" spans="1:74" s="1" customFormat="1" ht="12" customHeight="1" x14ac:dyDescent="0.2">
      <c r="B8" s="18"/>
      <c r="D8" s="24" t="s">
        <v>15</v>
      </c>
      <c r="K8" s="22" t="s">
        <v>16</v>
      </c>
      <c r="AK8" s="24" t="s">
        <v>17</v>
      </c>
      <c r="AN8" s="22"/>
      <c r="AR8" s="18"/>
      <c r="BS8" s="15" t="s">
        <v>6</v>
      </c>
    </row>
    <row r="9" spans="1:74" s="1" customFormat="1" ht="14.45" customHeight="1" x14ac:dyDescent="0.2">
      <c r="B9" s="18"/>
      <c r="AR9" s="18"/>
      <c r="BS9" s="15" t="s">
        <v>6</v>
      </c>
    </row>
    <row r="10" spans="1:74" s="1" customFormat="1" ht="12" customHeight="1" x14ac:dyDescent="0.2">
      <c r="B10" s="18"/>
      <c r="D10" s="24" t="s">
        <v>18</v>
      </c>
      <c r="AK10" s="24" t="s">
        <v>19</v>
      </c>
      <c r="AN10" s="22" t="s">
        <v>20</v>
      </c>
      <c r="AR10" s="18"/>
      <c r="BS10" s="15" t="s">
        <v>6</v>
      </c>
    </row>
    <row r="11" spans="1:74" s="1" customFormat="1" ht="18.399999999999999" customHeight="1" x14ac:dyDescent="0.2">
      <c r="B11" s="18"/>
      <c r="E11" s="22" t="s">
        <v>21</v>
      </c>
      <c r="AK11" s="24" t="s">
        <v>22</v>
      </c>
      <c r="AN11" s="22" t="s">
        <v>1</v>
      </c>
      <c r="AR11" s="18"/>
      <c r="BS11" s="15" t="s">
        <v>6</v>
      </c>
    </row>
    <row r="12" spans="1:74" s="1" customFormat="1" ht="6.95" customHeight="1" x14ac:dyDescent="0.2">
      <c r="B12" s="18"/>
      <c r="AR12" s="18"/>
      <c r="BS12" s="15" t="s">
        <v>6</v>
      </c>
    </row>
    <row r="13" spans="1:74" s="1" customFormat="1" ht="12" customHeight="1" x14ac:dyDescent="0.2">
      <c r="B13" s="18"/>
      <c r="D13" s="24" t="s">
        <v>23</v>
      </c>
      <c r="AK13" s="24" t="s">
        <v>19</v>
      </c>
      <c r="AN13" s="22" t="s">
        <v>24</v>
      </c>
      <c r="AR13" s="18"/>
      <c r="BS13" s="15" t="s">
        <v>6</v>
      </c>
    </row>
    <row r="14" spans="1:74" ht="12.75" x14ac:dyDescent="0.2">
      <c r="B14" s="18"/>
      <c r="E14" s="22" t="s">
        <v>25</v>
      </c>
      <c r="AK14" s="24" t="s">
        <v>22</v>
      </c>
      <c r="AN14" s="22" t="s">
        <v>26</v>
      </c>
      <c r="AR14" s="18"/>
      <c r="BS14" s="15" t="s">
        <v>6</v>
      </c>
    </row>
    <row r="15" spans="1:74" s="1" customFormat="1" ht="6.95" customHeight="1" x14ac:dyDescent="0.2">
      <c r="B15" s="18"/>
      <c r="AR15" s="18"/>
      <c r="BS15" s="15" t="s">
        <v>3</v>
      </c>
    </row>
    <row r="16" spans="1:74" s="1" customFormat="1" ht="12" customHeight="1" x14ac:dyDescent="0.2">
      <c r="B16" s="18"/>
      <c r="D16" s="24" t="s">
        <v>27</v>
      </c>
      <c r="AK16" s="24" t="s">
        <v>19</v>
      </c>
      <c r="AN16" s="22" t="s">
        <v>1</v>
      </c>
      <c r="AR16" s="18"/>
      <c r="BS16" s="15" t="s">
        <v>3</v>
      </c>
    </row>
    <row r="17" spans="1:71" s="1" customFormat="1" ht="18.399999999999999" customHeight="1" x14ac:dyDescent="0.2">
      <c r="B17" s="18"/>
      <c r="E17" s="22" t="s">
        <v>16</v>
      </c>
      <c r="AK17" s="24" t="s">
        <v>22</v>
      </c>
      <c r="AN17" s="22" t="s">
        <v>1</v>
      </c>
      <c r="AR17" s="18"/>
      <c r="BS17" s="15" t="s">
        <v>28</v>
      </c>
    </row>
    <row r="18" spans="1:71" s="1" customFormat="1" ht="6.95" customHeight="1" x14ac:dyDescent="0.2">
      <c r="B18" s="18"/>
      <c r="AR18" s="18"/>
      <c r="BS18" s="15" t="s">
        <v>6</v>
      </c>
    </row>
    <row r="19" spans="1:71" s="1" customFormat="1" ht="12" customHeight="1" x14ac:dyDescent="0.2">
      <c r="B19" s="18"/>
      <c r="D19" s="24" t="s">
        <v>29</v>
      </c>
      <c r="AK19" s="24" t="s">
        <v>19</v>
      </c>
      <c r="AN19" s="22" t="s">
        <v>1</v>
      </c>
      <c r="AR19" s="18"/>
      <c r="BS19" s="15" t="s">
        <v>6</v>
      </c>
    </row>
    <row r="20" spans="1:71" s="1" customFormat="1" ht="18.399999999999999" customHeight="1" x14ac:dyDescent="0.2">
      <c r="B20" s="18"/>
      <c r="E20" s="22" t="s">
        <v>16</v>
      </c>
      <c r="AK20" s="24" t="s">
        <v>22</v>
      </c>
      <c r="AN20" s="22" t="s">
        <v>1</v>
      </c>
      <c r="AR20" s="18"/>
      <c r="BS20" s="15" t="s">
        <v>28</v>
      </c>
    </row>
    <row r="21" spans="1:71" s="1" customFormat="1" ht="6.95" customHeight="1" x14ac:dyDescent="0.2">
      <c r="B21" s="18"/>
      <c r="AR21" s="18"/>
    </row>
    <row r="22" spans="1:71" s="1" customFormat="1" ht="12" customHeight="1" x14ac:dyDescent="0.2">
      <c r="B22" s="18"/>
      <c r="D22" s="24" t="s">
        <v>30</v>
      </c>
      <c r="AR22" s="18"/>
    </row>
    <row r="23" spans="1:71" s="1" customFormat="1" ht="16.5" customHeight="1" x14ac:dyDescent="0.2">
      <c r="B23" s="18"/>
      <c r="E23" s="227"/>
      <c r="F23" s="227"/>
      <c r="G23" s="227"/>
      <c r="H23" s="227"/>
      <c r="I23" s="227"/>
      <c r="J23" s="227"/>
      <c r="K23" s="227"/>
      <c r="L23" s="227"/>
      <c r="M23" s="227"/>
      <c r="N23" s="227"/>
      <c r="O23" s="227"/>
      <c r="P23" s="227"/>
      <c r="Q23" s="227"/>
      <c r="R23" s="227"/>
      <c r="S23" s="227"/>
      <c r="T23" s="227"/>
      <c r="U23" s="227"/>
      <c r="V23" s="227"/>
      <c r="W23" s="227"/>
      <c r="X23" s="227"/>
      <c r="Y23" s="227"/>
      <c r="Z23" s="227"/>
      <c r="AA23" s="227"/>
      <c r="AB23" s="227"/>
      <c r="AC23" s="227"/>
      <c r="AD23" s="227"/>
      <c r="AE23" s="227"/>
      <c r="AF23" s="227"/>
      <c r="AG23" s="227"/>
      <c r="AH23" s="227"/>
      <c r="AI23" s="227"/>
      <c r="AJ23" s="227"/>
      <c r="AK23" s="227"/>
      <c r="AL23" s="227"/>
      <c r="AM23" s="227"/>
      <c r="AN23" s="227"/>
      <c r="AR23" s="18"/>
    </row>
    <row r="24" spans="1:71" s="1" customFormat="1" ht="6.95" customHeight="1" x14ac:dyDescent="0.2">
      <c r="B24" s="18"/>
      <c r="AR24" s="18"/>
    </row>
    <row r="25" spans="1:71" s="1" customFormat="1" ht="6.95" customHeight="1" x14ac:dyDescent="0.2">
      <c r="B25" s="18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R25" s="18"/>
    </row>
    <row r="26" spans="1:71" s="2" customFormat="1" ht="25.9" customHeight="1" x14ac:dyDescent="0.2">
      <c r="A26" s="27"/>
      <c r="B26" s="28"/>
      <c r="C26" s="27"/>
      <c r="D26" s="29" t="s">
        <v>31</v>
      </c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228">
        <f>ROUND(AG91,2)</f>
        <v>105385</v>
      </c>
      <c r="AL26" s="229"/>
      <c r="AM26" s="229"/>
      <c r="AN26" s="229"/>
      <c r="AO26" s="229"/>
      <c r="AP26" s="27"/>
      <c r="AQ26" s="27"/>
      <c r="AR26" s="28"/>
      <c r="BE26" s="27"/>
    </row>
    <row r="27" spans="1:71" s="2" customFormat="1" ht="6.95" customHeight="1" x14ac:dyDescent="0.2">
      <c r="A27" s="27"/>
      <c r="B27" s="28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8"/>
      <c r="BE27" s="27"/>
    </row>
    <row r="28" spans="1:71" s="2" customFormat="1" ht="12.75" x14ac:dyDescent="0.2">
      <c r="A28" s="27"/>
      <c r="B28" s="28"/>
      <c r="C28" s="27"/>
      <c r="D28" s="27"/>
      <c r="E28" s="27"/>
      <c r="F28" s="27"/>
      <c r="G28" s="27"/>
      <c r="H28" s="27"/>
      <c r="I28" s="27"/>
      <c r="J28" s="27"/>
      <c r="K28" s="27"/>
      <c r="L28" s="230" t="s">
        <v>32</v>
      </c>
      <c r="M28" s="230"/>
      <c r="N28" s="230"/>
      <c r="O28" s="230"/>
      <c r="P28" s="230"/>
      <c r="Q28" s="27"/>
      <c r="R28" s="27"/>
      <c r="S28" s="27"/>
      <c r="T28" s="27"/>
      <c r="U28" s="27"/>
      <c r="V28" s="27"/>
      <c r="W28" s="230" t="s">
        <v>33</v>
      </c>
      <c r="X28" s="230"/>
      <c r="Y28" s="230"/>
      <c r="Z28" s="230"/>
      <c r="AA28" s="230"/>
      <c r="AB28" s="230"/>
      <c r="AC28" s="230"/>
      <c r="AD28" s="230"/>
      <c r="AE28" s="230"/>
      <c r="AF28" s="27"/>
      <c r="AG28" s="27"/>
      <c r="AH28" s="27"/>
      <c r="AI28" s="27"/>
      <c r="AJ28" s="27"/>
      <c r="AK28" s="230" t="s">
        <v>34</v>
      </c>
      <c r="AL28" s="230"/>
      <c r="AM28" s="230"/>
      <c r="AN28" s="230"/>
      <c r="AO28" s="230"/>
      <c r="AP28" s="27"/>
      <c r="AQ28" s="27"/>
      <c r="AR28" s="28"/>
      <c r="BE28" s="27"/>
    </row>
    <row r="29" spans="1:71" s="3" customFormat="1" ht="14.45" customHeight="1" x14ac:dyDescent="0.2">
      <c r="B29" s="32"/>
      <c r="D29" s="24" t="s">
        <v>35</v>
      </c>
      <c r="F29" s="33" t="s">
        <v>36</v>
      </c>
      <c r="L29" s="219"/>
      <c r="M29" s="220"/>
      <c r="N29" s="220"/>
      <c r="O29" s="220"/>
      <c r="P29" s="220"/>
      <c r="Q29" s="34"/>
      <c r="R29" s="34"/>
      <c r="S29" s="34"/>
      <c r="T29" s="34"/>
      <c r="U29" s="34"/>
      <c r="V29" s="34"/>
      <c r="W29" s="221"/>
      <c r="X29" s="220"/>
      <c r="Y29" s="220"/>
      <c r="Z29" s="220"/>
      <c r="AA29" s="220"/>
      <c r="AB29" s="220"/>
      <c r="AC29" s="220"/>
      <c r="AD29" s="220"/>
      <c r="AE29" s="220"/>
      <c r="AF29" s="34"/>
      <c r="AG29" s="34"/>
      <c r="AH29" s="34"/>
      <c r="AI29" s="34"/>
      <c r="AJ29" s="34"/>
      <c r="AK29" s="221"/>
      <c r="AL29" s="220"/>
      <c r="AM29" s="220"/>
      <c r="AN29" s="220"/>
      <c r="AO29" s="220"/>
      <c r="AP29" s="34"/>
      <c r="AQ29" s="34"/>
      <c r="AR29" s="35"/>
      <c r="AS29" s="34"/>
      <c r="AT29" s="34"/>
      <c r="AU29" s="34"/>
      <c r="AV29" s="34"/>
      <c r="AW29" s="34"/>
      <c r="AX29" s="34"/>
      <c r="AY29" s="34"/>
      <c r="AZ29" s="34"/>
    </row>
    <row r="30" spans="1:71" s="3" customFormat="1" ht="14.45" customHeight="1" x14ac:dyDescent="0.2">
      <c r="B30" s="32"/>
      <c r="F30" s="33" t="s">
        <v>37</v>
      </c>
      <c r="L30" s="224">
        <v>0.2</v>
      </c>
      <c r="M30" s="223"/>
      <c r="N30" s="223"/>
      <c r="O30" s="223"/>
      <c r="P30" s="223"/>
      <c r="W30" s="222">
        <f>AK26</f>
        <v>105385</v>
      </c>
      <c r="X30" s="223"/>
      <c r="Y30" s="223"/>
      <c r="Z30" s="223"/>
      <c r="AA30" s="223"/>
      <c r="AB30" s="223"/>
      <c r="AC30" s="223"/>
      <c r="AD30" s="223"/>
      <c r="AE30" s="223"/>
      <c r="AK30" s="222">
        <f>W30*0.2</f>
        <v>21077</v>
      </c>
      <c r="AL30" s="223"/>
      <c r="AM30" s="223"/>
      <c r="AN30" s="223"/>
      <c r="AO30" s="223"/>
      <c r="AR30" s="32"/>
    </row>
    <row r="31" spans="1:71" s="2" customFormat="1" ht="6.95" customHeight="1" x14ac:dyDescent="0.2">
      <c r="A31" s="27"/>
      <c r="B31" s="28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8"/>
      <c r="BE31" s="27"/>
    </row>
    <row r="32" spans="1:71" s="2" customFormat="1" ht="25.9" customHeight="1" x14ac:dyDescent="0.2">
      <c r="A32" s="27"/>
      <c r="B32" s="28"/>
      <c r="C32" s="36"/>
      <c r="D32" s="37" t="s">
        <v>41</v>
      </c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9" t="s">
        <v>42</v>
      </c>
      <c r="U32" s="38"/>
      <c r="V32" s="38"/>
      <c r="W32" s="38"/>
      <c r="X32" s="218" t="s">
        <v>43</v>
      </c>
      <c r="Y32" s="216"/>
      <c r="Z32" s="216"/>
      <c r="AA32" s="216"/>
      <c r="AB32" s="216"/>
      <c r="AC32" s="38"/>
      <c r="AD32" s="38"/>
      <c r="AE32" s="38"/>
      <c r="AF32" s="38"/>
      <c r="AG32" s="38"/>
      <c r="AH32" s="38"/>
      <c r="AI32" s="38"/>
      <c r="AJ32" s="38"/>
      <c r="AK32" s="215">
        <f>AK26+AK30</f>
        <v>126462</v>
      </c>
      <c r="AL32" s="216"/>
      <c r="AM32" s="216"/>
      <c r="AN32" s="216"/>
      <c r="AO32" s="217"/>
      <c r="AP32" s="36"/>
      <c r="AQ32" s="36"/>
      <c r="AR32" s="28"/>
      <c r="BE32" s="27"/>
    </row>
    <row r="33" spans="1:57" s="2" customFormat="1" ht="6.95" customHeight="1" x14ac:dyDescent="0.2">
      <c r="A33" s="27"/>
      <c r="B33" s="28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8"/>
      <c r="BE33" s="27"/>
    </row>
    <row r="34" spans="1:57" s="2" customFormat="1" ht="14.45" customHeight="1" x14ac:dyDescent="0.2">
      <c r="A34" s="27"/>
      <c r="B34" s="28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8"/>
      <c r="BE34" s="27"/>
    </row>
    <row r="35" spans="1:57" s="1" customFormat="1" ht="14.45" customHeight="1" x14ac:dyDescent="0.2">
      <c r="B35" s="18"/>
      <c r="AR35" s="18"/>
    </row>
    <row r="36" spans="1:57" s="1" customFormat="1" ht="14.45" customHeight="1" x14ac:dyDescent="0.2">
      <c r="B36" s="18"/>
      <c r="AR36" s="18"/>
    </row>
    <row r="37" spans="1:57" s="1" customFormat="1" ht="14.45" customHeight="1" x14ac:dyDescent="0.2">
      <c r="B37" s="18"/>
      <c r="AR37" s="18"/>
    </row>
    <row r="38" spans="1:57" s="1" customFormat="1" ht="14.45" customHeight="1" x14ac:dyDescent="0.2">
      <c r="B38" s="18"/>
      <c r="AR38" s="18"/>
    </row>
    <row r="39" spans="1:57" s="1" customFormat="1" ht="14.45" customHeight="1" x14ac:dyDescent="0.2">
      <c r="B39" s="18"/>
      <c r="AR39" s="18"/>
    </row>
    <row r="40" spans="1:57" s="1" customFormat="1" ht="14.45" customHeight="1" x14ac:dyDescent="0.2">
      <c r="B40" s="18"/>
      <c r="AR40" s="18"/>
    </row>
    <row r="41" spans="1:57" s="1" customFormat="1" ht="14.45" customHeight="1" x14ac:dyDescent="0.2">
      <c r="B41" s="18"/>
      <c r="AR41" s="18"/>
    </row>
    <row r="42" spans="1:57" s="1" customFormat="1" ht="14.45" customHeight="1" x14ac:dyDescent="0.2">
      <c r="B42" s="18"/>
      <c r="AR42" s="18"/>
    </row>
    <row r="43" spans="1:57" s="1" customFormat="1" ht="14.45" customHeight="1" x14ac:dyDescent="0.2">
      <c r="B43" s="18"/>
      <c r="AR43" s="18"/>
    </row>
    <row r="44" spans="1:57" s="1" customFormat="1" ht="14.45" customHeight="1" x14ac:dyDescent="0.2">
      <c r="B44" s="18"/>
      <c r="AR44" s="18"/>
    </row>
    <row r="45" spans="1:57" s="1" customFormat="1" ht="14.45" customHeight="1" x14ac:dyDescent="0.2">
      <c r="B45" s="18"/>
      <c r="AR45" s="18"/>
    </row>
    <row r="46" spans="1:57" s="2" customFormat="1" ht="14.45" customHeight="1" x14ac:dyDescent="0.2">
      <c r="B46" s="40"/>
      <c r="D46" s="41" t="s">
        <v>44</v>
      </c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1" t="s">
        <v>45</v>
      </c>
      <c r="AI46" s="42"/>
      <c r="AJ46" s="42"/>
      <c r="AK46" s="42"/>
      <c r="AL46" s="42"/>
      <c r="AM46" s="42"/>
      <c r="AN46" s="42"/>
      <c r="AO46" s="42"/>
      <c r="AR46" s="40"/>
    </row>
    <row r="47" spans="1:57" x14ac:dyDescent="0.2">
      <c r="B47" s="18"/>
      <c r="AR47" s="18"/>
    </row>
    <row r="48" spans="1:57" x14ac:dyDescent="0.2">
      <c r="B48" s="18"/>
      <c r="AR48" s="18"/>
    </row>
    <row r="49" spans="1:57" x14ac:dyDescent="0.2">
      <c r="B49" s="18"/>
      <c r="AR49" s="18"/>
    </row>
    <row r="50" spans="1:57" x14ac:dyDescent="0.2">
      <c r="B50" s="18"/>
      <c r="AR50" s="18"/>
    </row>
    <row r="51" spans="1:57" x14ac:dyDescent="0.2">
      <c r="B51" s="18"/>
      <c r="AR51" s="18"/>
    </row>
    <row r="52" spans="1:57" x14ac:dyDescent="0.2">
      <c r="B52" s="18"/>
      <c r="AR52" s="18"/>
    </row>
    <row r="53" spans="1:57" x14ac:dyDescent="0.2">
      <c r="B53" s="18"/>
      <c r="AR53" s="18"/>
    </row>
    <row r="54" spans="1:57" x14ac:dyDescent="0.2">
      <c r="B54" s="18"/>
      <c r="AR54" s="18"/>
    </row>
    <row r="55" spans="1:57" x14ac:dyDescent="0.2">
      <c r="B55" s="18"/>
      <c r="AR55" s="18"/>
    </row>
    <row r="56" spans="1:57" x14ac:dyDescent="0.2">
      <c r="B56" s="18"/>
      <c r="AR56" s="18"/>
    </row>
    <row r="57" spans="1:57" s="2" customFormat="1" ht="12.75" x14ac:dyDescent="0.2">
      <c r="A57" s="27"/>
      <c r="B57" s="28"/>
      <c r="C57" s="27"/>
      <c r="D57" s="43" t="s">
        <v>46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43" t="s">
        <v>47</v>
      </c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43" t="s">
        <v>46</v>
      </c>
      <c r="AI57" s="30"/>
      <c r="AJ57" s="30"/>
      <c r="AK57" s="30"/>
      <c r="AL57" s="30"/>
      <c r="AM57" s="43" t="s">
        <v>47</v>
      </c>
      <c r="AN57" s="30"/>
      <c r="AO57" s="30"/>
      <c r="AP57" s="27"/>
      <c r="AQ57" s="27"/>
      <c r="AR57" s="28"/>
      <c r="BE57" s="27"/>
    </row>
    <row r="58" spans="1:57" x14ac:dyDescent="0.2">
      <c r="B58" s="18"/>
      <c r="AR58" s="18"/>
    </row>
    <row r="59" spans="1:57" x14ac:dyDescent="0.2">
      <c r="B59" s="18"/>
      <c r="AR59" s="18"/>
    </row>
    <row r="60" spans="1:57" x14ac:dyDescent="0.2">
      <c r="B60" s="18"/>
      <c r="AR60" s="18"/>
    </row>
    <row r="61" spans="1:57" s="2" customFormat="1" ht="12.75" x14ac:dyDescent="0.2">
      <c r="A61" s="27"/>
      <c r="B61" s="28"/>
      <c r="C61" s="27"/>
      <c r="D61" s="41" t="s">
        <v>48</v>
      </c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1" t="s">
        <v>49</v>
      </c>
      <c r="AI61" s="44"/>
      <c r="AJ61" s="44"/>
      <c r="AK61" s="44"/>
      <c r="AL61" s="44"/>
      <c r="AM61" s="44"/>
      <c r="AN61" s="44"/>
      <c r="AO61" s="44"/>
      <c r="AP61" s="27"/>
      <c r="AQ61" s="27"/>
      <c r="AR61" s="28"/>
      <c r="BE61" s="27"/>
    </row>
    <row r="62" spans="1:57" x14ac:dyDescent="0.2">
      <c r="B62" s="18"/>
      <c r="AR62" s="18"/>
    </row>
    <row r="63" spans="1:57" x14ac:dyDescent="0.2">
      <c r="B63" s="18"/>
      <c r="AR63" s="18"/>
    </row>
    <row r="64" spans="1:57" x14ac:dyDescent="0.2">
      <c r="B64" s="18"/>
      <c r="AR64" s="18"/>
    </row>
    <row r="65" spans="1:57" x14ac:dyDescent="0.2">
      <c r="B65" s="18"/>
      <c r="AR65" s="18"/>
    </row>
    <row r="66" spans="1:57" x14ac:dyDescent="0.2">
      <c r="B66" s="18"/>
      <c r="AR66" s="18"/>
    </row>
    <row r="67" spans="1:57" x14ac:dyDescent="0.2">
      <c r="B67" s="18"/>
      <c r="AR67" s="18"/>
    </row>
    <row r="68" spans="1:57" x14ac:dyDescent="0.2">
      <c r="B68" s="18"/>
      <c r="AR68" s="18"/>
    </row>
    <row r="69" spans="1:57" x14ac:dyDescent="0.2">
      <c r="B69" s="18"/>
      <c r="AR69" s="18"/>
    </row>
    <row r="70" spans="1:57" x14ac:dyDescent="0.2">
      <c r="B70" s="18"/>
      <c r="AR70" s="18"/>
    </row>
    <row r="71" spans="1:57" x14ac:dyDescent="0.2">
      <c r="B71" s="18"/>
      <c r="AR71" s="18"/>
    </row>
    <row r="72" spans="1:57" s="2" customFormat="1" ht="12.75" x14ac:dyDescent="0.2">
      <c r="A72" s="27"/>
      <c r="B72" s="28"/>
      <c r="C72" s="27"/>
      <c r="D72" s="43" t="s">
        <v>46</v>
      </c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43" t="s">
        <v>47</v>
      </c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43" t="s">
        <v>46</v>
      </c>
      <c r="AI72" s="30"/>
      <c r="AJ72" s="30"/>
      <c r="AK72" s="30"/>
      <c r="AL72" s="30"/>
      <c r="AM72" s="43" t="s">
        <v>47</v>
      </c>
      <c r="AN72" s="30"/>
      <c r="AO72" s="30"/>
      <c r="AP72" s="27"/>
      <c r="AQ72" s="27"/>
      <c r="AR72" s="28"/>
      <c r="BE72" s="27"/>
    </row>
    <row r="73" spans="1:57" s="2" customFormat="1" x14ac:dyDescent="0.2">
      <c r="A73" s="27"/>
      <c r="B73" s="28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8"/>
      <c r="BE73" s="27"/>
    </row>
    <row r="74" spans="1:57" s="2" customFormat="1" ht="6.95" customHeight="1" x14ac:dyDescent="0.2">
      <c r="A74" s="27"/>
      <c r="B74" s="45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28"/>
      <c r="BE74" s="27"/>
    </row>
    <row r="78" spans="1:57" s="2" customFormat="1" ht="6.95" customHeight="1" x14ac:dyDescent="0.2">
      <c r="A78" s="27"/>
      <c r="B78" s="47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28"/>
      <c r="BE78" s="27"/>
    </row>
    <row r="79" spans="1:57" s="2" customFormat="1" ht="24.95" customHeight="1" x14ac:dyDescent="0.2">
      <c r="A79" s="27"/>
      <c r="B79" s="28"/>
      <c r="C79" s="19" t="s">
        <v>50</v>
      </c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8"/>
      <c r="BE79" s="27"/>
    </row>
    <row r="80" spans="1:57" s="2" customFormat="1" ht="6.95" customHeight="1" x14ac:dyDescent="0.2">
      <c r="A80" s="27"/>
      <c r="B80" s="28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8"/>
      <c r="BE80" s="27"/>
    </row>
    <row r="81" spans="1:91" s="4" customFormat="1" ht="12" customHeight="1" x14ac:dyDescent="0.2">
      <c r="B81" s="49"/>
      <c r="C81" s="24" t="s">
        <v>11</v>
      </c>
      <c r="L81" s="4">
        <f>K5</f>
        <v>0</v>
      </c>
      <c r="AR81" s="49"/>
    </row>
    <row r="82" spans="1:91" s="5" customFormat="1" ht="36.950000000000003" customHeight="1" x14ac:dyDescent="0.2">
      <c r="B82" s="50"/>
      <c r="C82" s="51" t="s">
        <v>12</v>
      </c>
      <c r="L82" s="190" t="str">
        <f>K6</f>
        <v>Rekonštr.cesty II/499  Havran - naviac práce 1 (km 2,500-4,3716)</v>
      </c>
      <c r="M82" s="191"/>
      <c r="N82" s="191"/>
      <c r="O82" s="191"/>
      <c r="P82" s="191"/>
      <c r="Q82" s="191"/>
      <c r="R82" s="191"/>
      <c r="S82" s="191"/>
      <c r="T82" s="191"/>
      <c r="U82" s="191"/>
      <c r="V82" s="191"/>
      <c r="W82" s="191"/>
      <c r="X82" s="191"/>
      <c r="Y82" s="191"/>
      <c r="Z82" s="191"/>
      <c r="AA82" s="191"/>
      <c r="AB82" s="191"/>
      <c r="AC82" s="191"/>
      <c r="AD82" s="191"/>
      <c r="AE82" s="191"/>
      <c r="AF82" s="191"/>
      <c r="AG82" s="191"/>
      <c r="AH82" s="191"/>
      <c r="AI82" s="191"/>
      <c r="AJ82" s="191"/>
      <c r="AK82" s="191"/>
      <c r="AL82" s="191"/>
      <c r="AM82" s="191"/>
      <c r="AN82" s="191"/>
      <c r="AO82" s="191"/>
      <c r="AR82" s="50"/>
    </row>
    <row r="83" spans="1:91" s="2" customFormat="1" ht="6.95" customHeight="1" x14ac:dyDescent="0.2">
      <c r="A83" s="27"/>
      <c r="B83" s="28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8"/>
      <c r="BE83" s="27"/>
    </row>
    <row r="84" spans="1:91" s="2" customFormat="1" ht="12" customHeight="1" x14ac:dyDescent="0.2">
      <c r="A84" s="27"/>
      <c r="B84" s="28"/>
      <c r="C84" s="24" t="s">
        <v>15</v>
      </c>
      <c r="D84" s="27"/>
      <c r="E84" s="27"/>
      <c r="F84" s="27"/>
      <c r="G84" s="27"/>
      <c r="H84" s="27"/>
      <c r="I84" s="27"/>
      <c r="J84" s="27"/>
      <c r="K84" s="27"/>
      <c r="L84" s="52" t="str">
        <f>IF(K8="","",K8)</f>
        <v xml:space="preserve"> </v>
      </c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4" t="s">
        <v>17</v>
      </c>
      <c r="AJ84" s="27"/>
      <c r="AK84" s="27"/>
      <c r="AL84" s="27"/>
      <c r="AM84" s="192"/>
      <c r="AN84" s="192"/>
      <c r="AO84" s="27"/>
      <c r="AP84" s="27"/>
      <c r="AQ84" s="27"/>
      <c r="AR84" s="28"/>
      <c r="BE84" s="27"/>
    </row>
    <row r="85" spans="1:91" s="2" customFormat="1" ht="6.95" customHeight="1" x14ac:dyDescent="0.2">
      <c r="A85" s="27"/>
      <c r="B85" s="28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8"/>
      <c r="BE85" s="27"/>
    </row>
    <row r="86" spans="1:91" s="2" customFormat="1" ht="15.2" customHeight="1" x14ac:dyDescent="0.2">
      <c r="A86" s="27"/>
      <c r="B86" s="28"/>
      <c r="C86" s="24" t="s">
        <v>18</v>
      </c>
      <c r="D86" s="27"/>
      <c r="E86" s="27"/>
      <c r="F86" s="27"/>
      <c r="G86" s="27"/>
      <c r="H86" s="27"/>
      <c r="I86" s="27"/>
      <c r="J86" s="27"/>
      <c r="K86" s="27"/>
      <c r="L86" s="4" t="str">
        <f>IF(E11= "","",E11)</f>
        <v>Trnavský samosprávny kraj</v>
      </c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4" t="s">
        <v>27</v>
      </c>
      <c r="AJ86" s="27"/>
      <c r="AK86" s="27"/>
      <c r="AL86" s="27"/>
      <c r="AM86" s="193" t="str">
        <f>IF(E17="","",E17)</f>
        <v xml:space="preserve"> </v>
      </c>
      <c r="AN86" s="194"/>
      <c r="AO86" s="194"/>
      <c r="AP86" s="194"/>
      <c r="AQ86" s="27"/>
      <c r="AR86" s="28"/>
      <c r="AS86" s="195" t="s">
        <v>51</v>
      </c>
      <c r="AT86" s="196"/>
      <c r="AU86" s="54"/>
      <c r="AV86" s="54"/>
      <c r="AW86" s="54"/>
      <c r="AX86" s="54"/>
      <c r="AY86" s="54"/>
      <c r="AZ86" s="54"/>
      <c r="BA86" s="54"/>
      <c r="BB86" s="54"/>
      <c r="BC86" s="54"/>
      <c r="BD86" s="55"/>
      <c r="BE86" s="27"/>
    </row>
    <row r="87" spans="1:91" s="2" customFormat="1" ht="15.2" customHeight="1" x14ac:dyDescent="0.2">
      <c r="A87" s="27"/>
      <c r="B87" s="28"/>
      <c r="C87" s="24" t="s">
        <v>23</v>
      </c>
      <c r="D87" s="27"/>
      <c r="E87" s="27"/>
      <c r="F87" s="27"/>
      <c r="G87" s="27"/>
      <c r="H87" s="27"/>
      <c r="I87" s="27"/>
      <c r="J87" s="27"/>
      <c r="K87" s="27"/>
      <c r="L87" s="4" t="str">
        <f>IF(E14="","",E14)</f>
        <v>Swietelsky-Slovakia spol. s r.o.</v>
      </c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4" t="s">
        <v>29</v>
      </c>
      <c r="AJ87" s="27"/>
      <c r="AK87" s="27"/>
      <c r="AL87" s="27"/>
      <c r="AM87" s="193" t="str">
        <f>IF(E20="","",E20)</f>
        <v xml:space="preserve"> </v>
      </c>
      <c r="AN87" s="194"/>
      <c r="AO87" s="194"/>
      <c r="AP87" s="194"/>
      <c r="AQ87" s="27"/>
      <c r="AR87" s="28"/>
      <c r="AS87" s="197"/>
      <c r="AT87" s="198"/>
      <c r="AU87" s="56"/>
      <c r="AV87" s="56"/>
      <c r="AW87" s="56"/>
      <c r="AX87" s="56"/>
      <c r="AY87" s="56"/>
      <c r="AZ87" s="56"/>
      <c r="BA87" s="56"/>
      <c r="BB87" s="56"/>
      <c r="BC87" s="56"/>
      <c r="BD87" s="57"/>
      <c r="BE87" s="27"/>
    </row>
    <row r="88" spans="1:91" s="2" customFormat="1" ht="10.9" customHeight="1" x14ac:dyDescent="0.2">
      <c r="A88" s="27"/>
      <c r="B88" s="28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8"/>
      <c r="AS88" s="197"/>
      <c r="AT88" s="198"/>
      <c r="AU88" s="56"/>
      <c r="AV88" s="56"/>
      <c r="AW88" s="56"/>
      <c r="AX88" s="56"/>
      <c r="AY88" s="56"/>
      <c r="AZ88" s="56"/>
      <c r="BA88" s="56"/>
      <c r="BB88" s="56"/>
      <c r="BC88" s="56"/>
      <c r="BD88" s="57"/>
      <c r="BE88" s="27"/>
    </row>
    <row r="89" spans="1:91" s="2" customFormat="1" ht="29.25" customHeight="1" x14ac:dyDescent="0.2">
      <c r="A89" s="27"/>
      <c r="B89" s="28"/>
      <c r="C89" s="201" t="s">
        <v>52</v>
      </c>
      <c r="D89" s="202"/>
      <c r="E89" s="202"/>
      <c r="F89" s="202"/>
      <c r="G89" s="202"/>
      <c r="H89" s="58"/>
      <c r="I89" s="203" t="s">
        <v>53</v>
      </c>
      <c r="J89" s="202"/>
      <c r="K89" s="202"/>
      <c r="L89" s="202"/>
      <c r="M89" s="202"/>
      <c r="N89" s="202"/>
      <c r="O89" s="202"/>
      <c r="P89" s="202"/>
      <c r="Q89" s="202"/>
      <c r="R89" s="202"/>
      <c r="S89" s="202"/>
      <c r="T89" s="202"/>
      <c r="U89" s="202"/>
      <c r="V89" s="202"/>
      <c r="W89" s="202"/>
      <c r="X89" s="202"/>
      <c r="Y89" s="202"/>
      <c r="Z89" s="202"/>
      <c r="AA89" s="202"/>
      <c r="AB89" s="202"/>
      <c r="AC89" s="202"/>
      <c r="AD89" s="202"/>
      <c r="AE89" s="202"/>
      <c r="AF89" s="202"/>
      <c r="AG89" s="205" t="s">
        <v>54</v>
      </c>
      <c r="AH89" s="202"/>
      <c r="AI89" s="202"/>
      <c r="AJ89" s="202"/>
      <c r="AK89" s="202"/>
      <c r="AL89" s="202"/>
      <c r="AM89" s="202"/>
      <c r="AN89" s="203" t="s">
        <v>55</v>
      </c>
      <c r="AO89" s="202"/>
      <c r="AP89" s="204"/>
      <c r="AQ89" s="59" t="s">
        <v>56</v>
      </c>
      <c r="AR89" s="28"/>
      <c r="AS89" s="60" t="s">
        <v>57</v>
      </c>
      <c r="AT89" s="61" t="s">
        <v>58</v>
      </c>
      <c r="AU89" s="61" t="s">
        <v>59</v>
      </c>
      <c r="AV89" s="61" t="s">
        <v>60</v>
      </c>
      <c r="AW89" s="61" t="s">
        <v>61</v>
      </c>
      <c r="AX89" s="61" t="s">
        <v>62</v>
      </c>
      <c r="AY89" s="61" t="s">
        <v>63</v>
      </c>
      <c r="AZ89" s="61" t="s">
        <v>64</v>
      </c>
      <c r="BA89" s="61" t="s">
        <v>65</v>
      </c>
      <c r="BB89" s="61" t="s">
        <v>66</v>
      </c>
      <c r="BC89" s="61" t="s">
        <v>67</v>
      </c>
      <c r="BD89" s="62" t="s">
        <v>68</v>
      </c>
      <c r="BE89" s="27"/>
    </row>
    <row r="90" spans="1:91" s="2" customFormat="1" ht="10.9" customHeight="1" x14ac:dyDescent="0.2">
      <c r="A90" s="27"/>
      <c r="B90" s="28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8"/>
      <c r="AS90" s="63"/>
      <c r="AT90" s="64"/>
      <c r="AU90" s="64"/>
      <c r="AV90" s="64"/>
      <c r="AW90" s="64"/>
      <c r="AX90" s="64"/>
      <c r="AY90" s="64"/>
      <c r="AZ90" s="64"/>
      <c r="BA90" s="64"/>
      <c r="BB90" s="64"/>
      <c r="BC90" s="64"/>
      <c r="BD90" s="65"/>
      <c r="BE90" s="27"/>
    </row>
    <row r="91" spans="1:91" s="6" customFormat="1" ht="32.450000000000003" customHeight="1" x14ac:dyDescent="0.2">
      <c r="B91" s="66"/>
      <c r="C91" s="67" t="s">
        <v>69</v>
      </c>
      <c r="D91" s="68"/>
      <c r="E91" s="68"/>
      <c r="F91" s="68"/>
      <c r="G91" s="68"/>
      <c r="H91" s="68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211">
        <f>ROUND(AG92+AG95,2)</f>
        <v>105385</v>
      </c>
      <c r="AH91" s="211"/>
      <c r="AI91" s="211"/>
      <c r="AJ91" s="211"/>
      <c r="AK91" s="211"/>
      <c r="AL91" s="211"/>
      <c r="AM91" s="211"/>
      <c r="AN91" s="212">
        <f>AN92+AN95</f>
        <v>126462</v>
      </c>
      <c r="AO91" s="212"/>
      <c r="AP91" s="212"/>
      <c r="AQ91" s="70" t="s">
        <v>1</v>
      </c>
      <c r="AR91" s="66"/>
      <c r="AS91" s="71">
        <f>ROUND(AS92+AS95,2)</f>
        <v>0</v>
      </c>
      <c r="AT91" s="72">
        <f t="shared" ref="AT91:AT97" si="0">ROUND(SUM(AV91:AW91),2)</f>
        <v>10693.83</v>
      </c>
      <c r="AU91" s="73">
        <f>ROUND(AU92+AU95,5)</f>
        <v>1620.7255500000001</v>
      </c>
      <c r="AV91" s="72">
        <f>ROUND(AZ91*L29,2)</f>
        <v>0</v>
      </c>
      <c r="AW91" s="72">
        <f>ROUND(BA91*L30,2)</f>
        <v>10693.83</v>
      </c>
      <c r="AX91" s="72">
        <f>ROUND(BB91*L29,2)</f>
        <v>0</v>
      </c>
      <c r="AY91" s="72">
        <f>ROUND(BC91*L30,2)</f>
        <v>0</v>
      </c>
      <c r="AZ91" s="72">
        <f>ROUND(AZ92+AZ95,2)</f>
        <v>0</v>
      </c>
      <c r="BA91" s="72">
        <f>ROUND(BA92+BA95,2)</f>
        <v>53469.16</v>
      </c>
      <c r="BB91" s="72">
        <f>ROUND(BB92+BB95,2)</f>
        <v>0</v>
      </c>
      <c r="BC91" s="72">
        <f>ROUND(BC92+BC95,2)</f>
        <v>0</v>
      </c>
      <c r="BD91" s="74">
        <f>ROUND(BD92+BD95,2)</f>
        <v>0</v>
      </c>
      <c r="BS91" s="75" t="s">
        <v>70</v>
      </c>
      <c r="BT91" s="75" t="s">
        <v>71</v>
      </c>
      <c r="BU91" s="76" t="s">
        <v>72</v>
      </c>
      <c r="BV91" s="75" t="s">
        <v>73</v>
      </c>
      <c r="BW91" s="75" t="s">
        <v>4</v>
      </c>
      <c r="BX91" s="75" t="s">
        <v>74</v>
      </c>
      <c r="CL91" s="75" t="s">
        <v>1</v>
      </c>
    </row>
    <row r="92" spans="1:91" s="7" customFormat="1" ht="24.75" customHeight="1" x14ac:dyDescent="0.2">
      <c r="B92" s="77"/>
      <c r="C92" s="78"/>
      <c r="D92" s="206" t="s">
        <v>75</v>
      </c>
      <c r="E92" s="206"/>
      <c r="F92" s="206"/>
      <c r="G92" s="206"/>
      <c r="H92" s="206"/>
      <c r="I92" s="79"/>
      <c r="J92" s="206" t="s">
        <v>76</v>
      </c>
      <c r="K92" s="206"/>
      <c r="L92" s="206"/>
      <c r="M92" s="206"/>
      <c r="N92" s="206"/>
      <c r="O92" s="206"/>
      <c r="P92" s="206"/>
      <c r="Q92" s="206"/>
      <c r="R92" s="206"/>
      <c r="S92" s="206"/>
      <c r="T92" s="206"/>
      <c r="U92" s="206"/>
      <c r="V92" s="206"/>
      <c r="W92" s="206"/>
      <c r="X92" s="206"/>
      <c r="Y92" s="206"/>
      <c r="Z92" s="206"/>
      <c r="AA92" s="206"/>
      <c r="AB92" s="206"/>
      <c r="AC92" s="206"/>
      <c r="AD92" s="206"/>
      <c r="AE92" s="206"/>
      <c r="AF92" s="206"/>
      <c r="AG92" s="207">
        <v>79855.990000000005</v>
      </c>
      <c r="AH92" s="200"/>
      <c r="AI92" s="200"/>
      <c r="AJ92" s="200"/>
      <c r="AK92" s="200"/>
      <c r="AL92" s="200"/>
      <c r="AM92" s="200"/>
      <c r="AN92" s="199">
        <f>AG92*1.2</f>
        <v>95827.188000000009</v>
      </c>
      <c r="AO92" s="200"/>
      <c r="AP92" s="200"/>
      <c r="AQ92" s="80" t="s">
        <v>77</v>
      </c>
      <c r="AR92" s="77"/>
      <c r="AS92" s="81">
        <f>ROUND(SUM(AS93:AS94),2)</f>
        <v>0</v>
      </c>
      <c r="AT92" s="82">
        <f t="shared" si="0"/>
        <v>8275.77</v>
      </c>
      <c r="AU92" s="83">
        <f>ROUND(SUM(AU93:AU94),5)</f>
        <v>1304.1953799999999</v>
      </c>
      <c r="AV92" s="82">
        <f>ROUND(AZ92*L29,2)</f>
        <v>0</v>
      </c>
      <c r="AW92" s="82">
        <f>ROUND(BA92*L30,2)</f>
        <v>8275.77</v>
      </c>
      <c r="AX92" s="82">
        <f>ROUND(BB92*L29,2)</f>
        <v>0</v>
      </c>
      <c r="AY92" s="82">
        <f>ROUND(BC92*L30,2)</f>
        <v>0</v>
      </c>
      <c r="AZ92" s="82">
        <f>ROUND(SUM(AZ93:AZ94),2)</f>
        <v>0</v>
      </c>
      <c r="BA92" s="82">
        <f>ROUND(SUM(BA93:BA94),2)</f>
        <v>41378.86</v>
      </c>
      <c r="BB92" s="82">
        <f>ROUND(SUM(BB93:BB94),2)</f>
        <v>0</v>
      </c>
      <c r="BC92" s="82">
        <f>ROUND(SUM(BC93:BC94),2)</f>
        <v>0</v>
      </c>
      <c r="BD92" s="84">
        <f>ROUND(SUM(BD93:BD94),2)</f>
        <v>0</v>
      </c>
      <c r="BS92" s="85" t="s">
        <v>70</v>
      </c>
      <c r="BT92" s="85" t="s">
        <v>78</v>
      </c>
      <c r="BU92" s="85" t="s">
        <v>72</v>
      </c>
      <c r="BV92" s="85" t="s">
        <v>73</v>
      </c>
      <c r="BW92" s="85" t="s">
        <v>79</v>
      </c>
      <c r="BX92" s="85" t="s">
        <v>4</v>
      </c>
      <c r="CL92" s="85" t="s">
        <v>1</v>
      </c>
      <c r="CM92" s="85" t="s">
        <v>71</v>
      </c>
    </row>
    <row r="93" spans="1:91" s="4" customFormat="1" ht="23.25" customHeight="1" x14ac:dyDescent="0.2">
      <c r="A93" s="86" t="s">
        <v>80</v>
      </c>
      <c r="B93" s="49"/>
      <c r="C93" s="10"/>
      <c r="D93" s="10"/>
      <c r="E93" s="210" t="s">
        <v>81</v>
      </c>
      <c r="F93" s="210"/>
      <c r="G93" s="210"/>
      <c r="H93" s="210"/>
      <c r="I93" s="210"/>
      <c r="J93" s="10"/>
      <c r="K93" s="210" t="s">
        <v>554</v>
      </c>
      <c r="L93" s="210"/>
      <c r="M93" s="210"/>
      <c r="N93" s="210"/>
      <c r="O93" s="210"/>
      <c r="P93" s="210"/>
      <c r="Q93" s="210"/>
      <c r="R93" s="210"/>
      <c r="S93" s="210"/>
      <c r="T93" s="210"/>
      <c r="U93" s="210"/>
      <c r="V93" s="210"/>
      <c r="W93" s="210"/>
      <c r="X93" s="210"/>
      <c r="Y93" s="210"/>
      <c r="Z93" s="210"/>
      <c r="AA93" s="210"/>
      <c r="AB93" s="210"/>
      <c r="AC93" s="210"/>
      <c r="AD93" s="210"/>
      <c r="AE93" s="210"/>
      <c r="AF93" s="210"/>
      <c r="AG93" s="208">
        <v>30037.64</v>
      </c>
      <c r="AH93" s="209"/>
      <c r="AI93" s="209"/>
      <c r="AJ93" s="209"/>
      <c r="AK93" s="209"/>
      <c r="AL93" s="209"/>
      <c r="AM93" s="209"/>
      <c r="AN93" s="199">
        <f t="shared" ref="AN93:AN97" si="1">AG93*1.2</f>
        <v>36045.167999999998</v>
      </c>
      <c r="AO93" s="200"/>
      <c r="AP93" s="200"/>
      <c r="AQ93" s="87" t="s">
        <v>82</v>
      </c>
      <c r="AR93" s="49"/>
      <c r="AS93" s="88">
        <v>0</v>
      </c>
      <c r="AT93" s="89">
        <f t="shared" si="0"/>
        <v>5969.31</v>
      </c>
      <c r="AU93" s="90">
        <f>'01 nav. pr. 1 - Výmena vo...'!P131</f>
        <v>878.55041331254779</v>
      </c>
      <c r="AV93" s="89">
        <f>'01 nav. pr. 1 - Výmena vo...'!J35</f>
        <v>0</v>
      </c>
      <c r="AW93" s="89">
        <f>'01 nav. pr. 1 - Výmena vo...'!J36</f>
        <v>5969.31</v>
      </c>
      <c r="AX93" s="89">
        <f>'01 nav. pr. 1 - Výmena vo...'!J37</f>
        <v>0</v>
      </c>
      <c r="AY93" s="89">
        <f>'01 nav. pr. 1 - Výmena vo...'!J38</f>
        <v>0</v>
      </c>
      <c r="AZ93" s="89">
        <f>'01 nav. pr. 1 - Výmena vo...'!F35</f>
        <v>0</v>
      </c>
      <c r="BA93" s="89">
        <f>'01 nav. pr. 1 - Výmena vo...'!F36</f>
        <v>29846.54</v>
      </c>
      <c r="BB93" s="89">
        <f>'01 nav. pr. 1 - Výmena vo...'!F37</f>
        <v>0</v>
      </c>
      <c r="BC93" s="89">
        <f>'01 nav. pr. 1 - Výmena vo...'!F38</f>
        <v>0</v>
      </c>
      <c r="BD93" s="91">
        <f>'01 nav. pr. 1 - Výmena vo...'!F39</f>
        <v>0</v>
      </c>
      <c r="BT93" s="22" t="s">
        <v>83</v>
      </c>
      <c r="BV93" s="22" t="s">
        <v>73</v>
      </c>
      <c r="BW93" s="22" t="s">
        <v>84</v>
      </c>
      <c r="BX93" s="22" t="s">
        <v>79</v>
      </c>
      <c r="CL93" s="22" t="s">
        <v>1</v>
      </c>
    </row>
    <row r="94" spans="1:91" s="4" customFormat="1" ht="29.25" customHeight="1" x14ac:dyDescent="0.2">
      <c r="A94" s="86" t="s">
        <v>80</v>
      </c>
      <c r="B94" s="49"/>
      <c r="C94" s="10"/>
      <c r="D94" s="10"/>
      <c r="E94" s="210" t="s">
        <v>85</v>
      </c>
      <c r="F94" s="210"/>
      <c r="G94" s="210"/>
      <c r="H94" s="210"/>
      <c r="I94" s="210"/>
      <c r="J94" s="10"/>
      <c r="K94" s="210" t="s">
        <v>555</v>
      </c>
      <c r="L94" s="210"/>
      <c r="M94" s="210"/>
      <c r="N94" s="210"/>
      <c r="O94" s="210"/>
      <c r="P94" s="210"/>
      <c r="Q94" s="210"/>
      <c r="R94" s="210"/>
      <c r="S94" s="210"/>
      <c r="T94" s="210"/>
      <c r="U94" s="210"/>
      <c r="V94" s="210"/>
      <c r="W94" s="210"/>
      <c r="X94" s="210"/>
      <c r="Y94" s="210"/>
      <c r="Z94" s="210"/>
      <c r="AA94" s="210"/>
      <c r="AB94" s="210"/>
      <c r="AC94" s="210"/>
      <c r="AD94" s="210"/>
      <c r="AE94" s="210"/>
      <c r="AF94" s="210"/>
      <c r="AG94" s="208">
        <v>49818.35</v>
      </c>
      <c r="AH94" s="209"/>
      <c r="AI94" s="209"/>
      <c r="AJ94" s="209"/>
      <c r="AK94" s="209"/>
      <c r="AL94" s="209"/>
      <c r="AM94" s="209"/>
      <c r="AN94" s="199">
        <f t="shared" si="1"/>
        <v>59782.02</v>
      </c>
      <c r="AO94" s="200"/>
      <c r="AP94" s="200"/>
      <c r="AQ94" s="87" t="s">
        <v>82</v>
      </c>
      <c r="AR94" s="49"/>
      <c r="AS94" s="88">
        <v>0</v>
      </c>
      <c r="AT94" s="89">
        <f t="shared" si="0"/>
        <v>2306.46</v>
      </c>
      <c r="AU94" s="90">
        <f>'02 nav. pr. 1 - Zvýšenie ...'!P126</f>
        <v>425.64496500000001</v>
      </c>
      <c r="AV94" s="89">
        <f>'02 nav. pr. 1 - Zvýšenie ...'!J35</f>
        <v>0</v>
      </c>
      <c r="AW94" s="89">
        <f>'02 nav. pr. 1 - Zvýšenie ...'!J36</f>
        <v>2306.46</v>
      </c>
      <c r="AX94" s="89">
        <f>'02 nav. pr. 1 - Zvýšenie ...'!J37</f>
        <v>0</v>
      </c>
      <c r="AY94" s="89">
        <f>'02 nav. pr. 1 - Zvýšenie ...'!J38</f>
        <v>0</v>
      </c>
      <c r="AZ94" s="89">
        <f>'02 nav. pr. 1 - Zvýšenie ...'!F35</f>
        <v>0</v>
      </c>
      <c r="BA94" s="89">
        <f>'02 nav. pr. 1 - Zvýšenie ...'!F36</f>
        <v>11532.32</v>
      </c>
      <c r="BB94" s="89">
        <f>'02 nav. pr. 1 - Zvýšenie ...'!F37</f>
        <v>0</v>
      </c>
      <c r="BC94" s="89">
        <f>'02 nav. pr. 1 - Zvýšenie ...'!F38</f>
        <v>0</v>
      </c>
      <c r="BD94" s="91">
        <f>'02 nav. pr. 1 - Zvýšenie ...'!F39</f>
        <v>0</v>
      </c>
      <c r="BT94" s="22" t="s">
        <v>83</v>
      </c>
      <c r="BV94" s="22" t="s">
        <v>73</v>
      </c>
      <c r="BW94" s="22" t="s">
        <v>86</v>
      </c>
      <c r="BX94" s="22" t="s">
        <v>79</v>
      </c>
      <c r="CL94" s="22" t="s">
        <v>1</v>
      </c>
    </row>
    <row r="95" spans="1:91" s="7" customFormat="1" ht="33.75" customHeight="1" x14ac:dyDescent="0.2">
      <c r="B95" s="77"/>
      <c r="C95" s="78"/>
      <c r="D95" s="206" t="s">
        <v>87</v>
      </c>
      <c r="E95" s="206"/>
      <c r="F95" s="206"/>
      <c r="G95" s="206"/>
      <c r="H95" s="206"/>
      <c r="I95" s="79"/>
      <c r="J95" s="206" t="s">
        <v>88</v>
      </c>
      <c r="K95" s="206"/>
      <c r="L95" s="206"/>
      <c r="M95" s="206"/>
      <c r="N95" s="206"/>
      <c r="O95" s="206"/>
      <c r="P95" s="206"/>
      <c r="Q95" s="206"/>
      <c r="R95" s="206"/>
      <c r="S95" s="206"/>
      <c r="T95" s="206"/>
      <c r="U95" s="206"/>
      <c r="V95" s="206"/>
      <c r="W95" s="206"/>
      <c r="X95" s="206"/>
      <c r="Y95" s="206"/>
      <c r="Z95" s="206"/>
      <c r="AA95" s="206"/>
      <c r="AB95" s="206"/>
      <c r="AC95" s="206"/>
      <c r="AD95" s="206"/>
      <c r="AE95" s="206"/>
      <c r="AF95" s="206"/>
      <c r="AG95" s="207">
        <v>25529.01</v>
      </c>
      <c r="AH95" s="200"/>
      <c r="AI95" s="200"/>
      <c r="AJ95" s="200"/>
      <c r="AK95" s="200"/>
      <c r="AL95" s="200"/>
      <c r="AM95" s="200"/>
      <c r="AN95" s="199">
        <f t="shared" si="1"/>
        <v>30634.811999999998</v>
      </c>
      <c r="AO95" s="200"/>
      <c r="AP95" s="200"/>
      <c r="AQ95" s="80" t="s">
        <v>77</v>
      </c>
      <c r="AR95" s="77"/>
      <c r="AS95" s="81">
        <f>ROUND(SUM(AS96:AS97),2)</f>
        <v>0</v>
      </c>
      <c r="AT95" s="82">
        <f t="shared" si="0"/>
        <v>2418.06</v>
      </c>
      <c r="AU95" s="83">
        <f>ROUND(SUM(AU96:AU97),5)</f>
        <v>316.53017</v>
      </c>
      <c r="AV95" s="82">
        <f>ROUND(AZ95*L29,2)</f>
        <v>0</v>
      </c>
      <c r="AW95" s="82">
        <f>ROUND(BA95*L30,2)</f>
        <v>2418.06</v>
      </c>
      <c r="AX95" s="82">
        <f>ROUND(BB95*L29,2)</f>
        <v>0</v>
      </c>
      <c r="AY95" s="82">
        <f>ROUND(BC95*L30,2)</f>
        <v>0</v>
      </c>
      <c r="AZ95" s="82">
        <f>ROUND(SUM(AZ96:AZ97),2)</f>
        <v>0</v>
      </c>
      <c r="BA95" s="82">
        <f>ROUND(SUM(BA96:BA97),2)</f>
        <v>12090.3</v>
      </c>
      <c r="BB95" s="82">
        <f>ROUND(SUM(BB96:BB97),2)</f>
        <v>0</v>
      </c>
      <c r="BC95" s="82">
        <f>ROUND(SUM(BC96:BC97),2)</f>
        <v>0</v>
      </c>
      <c r="BD95" s="84">
        <f>ROUND(SUM(BD96:BD97),2)</f>
        <v>0</v>
      </c>
      <c r="BS95" s="85" t="s">
        <v>70</v>
      </c>
      <c r="BT95" s="85" t="s">
        <v>78</v>
      </c>
      <c r="BU95" s="85" t="s">
        <v>72</v>
      </c>
      <c r="BV95" s="85" t="s">
        <v>73</v>
      </c>
      <c r="BW95" s="85" t="s">
        <v>89</v>
      </c>
      <c r="BX95" s="85" t="s">
        <v>4</v>
      </c>
      <c r="CL95" s="85" t="s">
        <v>1</v>
      </c>
      <c r="CM95" s="85" t="s">
        <v>71</v>
      </c>
    </row>
    <row r="96" spans="1:91" s="4" customFormat="1" ht="23.25" customHeight="1" x14ac:dyDescent="0.2">
      <c r="A96" s="86" t="s">
        <v>80</v>
      </c>
      <c r="B96" s="49"/>
      <c r="C96" s="10"/>
      <c r="D96" s="10"/>
      <c r="E96" s="210" t="s">
        <v>81</v>
      </c>
      <c r="F96" s="210"/>
      <c r="G96" s="210"/>
      <c r="H96" s="210"/>
      <c r="I96" s="210"/>
      <c r="J96" s="10"/>
      <c r="K96" s="210" t="s">
        <v>90</v>
      </c>
      <c r="L96" s="210"/>
      <c r="M96" s="210"/>
      <c r="N96" s="210"/>
      <c r="O96" s="210"/>
      <c r="P96" s="210"/>
      <c r="Q96" s="210"/>
      <c r="R96" s="210"/>
      <c r="S96" s="210"/>
      <c r="T96" s="210"/>
      <c r="U96" s="210"/>
      <c r="V96" s="210"/>
      <c r="W96" s="210"/>
      <c r="X96" s="210"/>
      <c r="Y96" s="210"/>
      <c r="Z96" s="210"/>
      <c r="AA96" s="210"/>
      <c r="AB96" s="210"/>
      <c r="AC96" s="210"/>
      <c r="AD96" s="210"/>
      <c r="AE96" s="210"/>
      <c r="AF96" s="210"/>
      <c r="AG96" s="208">
        <v>17398.080000000002</v>
      </c>
      <c r="AH96" s="209"/>
      <c r="AI96" s="209"/>
      <c r="AJ96" s="209"/>
      <c r="AK96" s="209"/>
      <c r="AL96" s="209"/>
      <c r="AM96" s="209"/>
      <c r="AN96" s="199">
        <f t="shared" si="1"/>
        <v>20877.696</v>
      </c>
      <c r="AO96" s="200"/>
      <c r="AP96" s="200"/>
      <c r="AQ96" s="87" t="s">
        <v>82</v>
      </c>
      <c r="AR96" s="49"/>
      <c r="AS96" s="88">
        <v>0</v>
      </c>
      <c r="AT96" s="89">
        <f t="shared" si="0"/>
        <v>791.87</v>
      </c>
      <c r="AU96" s="90">
        <f>'01 nav. pr. 1 - Zvýšenie ...'!P126</f>
        <v>142.47428500000001</v>
      </c>
      <c r="AV96" s="89">
        <f>'01 nav. pr. 1 - Zvýšenie ...'!J35</f>
        <v>0</v>
      </c>
      <c r="AW96" s="89">
        <f>'01 nav. pr. 1 - Zvýšenie ...'!J36</f>
        <v>791.87</v>
      </c>
      <c r="AX96" s="89">
        <f>'01 nav. pr. 1 - Zvýšenie ...'!J37</f>
        <v>0</v>
      </c>
      <c r="AY96" s="89">
        <f>'01 nav. pr. 1 - Zvýšenie ...'!J38</f>
        <v>0</v>
      </c>
      <c r="AZ96" s="89">
        <f>'01 nav. pr. 1 - Zvýšenie ...'!F35</f>
        <v>0</v>
      </c>
      <c r="BA96" s="89">
        <f>'01 nav. pr. 1 - Zvýšenie ...'!F36</f>
        <v>3959.37</v>
      </c>
      <c r="BB96" s="89">
        <f>'01 nav. pr. 1 - Zvýšenie ...'!F37</f>
        <v>0</v>
      </c>
      <c r="BC96" s="89">
        <f>'01 nav. pr. 1 - Zvýšenie ...'!F38</f>
        <v>0</v>
      </c>
      <c r="BD96" s="91">
        <f>'01 nav. pr. 1 - Zvýšenie ...'!F39</f>
        <v>0</v>
      </c>
      <c r="BT96" s="22" t="s">
        <v>83</v>
      </c>
      <c r="BV96" s="22" t="s">
        <v>73</v>
      </c>
      <c r="BW96" s="22" t="s">
        <v>91</v>
      </c>
      <c r="BX96" s="22" t="s">
        <v>89</v>
      </c>
      <c r="CL96" s="22" t="s">
        <v>1</v>
      </c>
    </row>
    <row r="97" spans="1:90" s="4" customFormat="1" ht="23.25" customHeight="1" x14ac:dyDescent="0.2">
      <c r="A97" s="86" t="s">
        <v>80</v>
      </c>
      <c r="B97" s="49"/>
      <c r="C97" s="10"/>
      <c r="D97" s="10"/>
      <c r="E97" s="210" t="s">
        <v>85</v>
      </c>
      <c r="F97" s="210"/>
      <c r="G97" s="210"/>
      <c r="H97" s="210"/>
      <c r="I97" s="210"/>
      <c r="J97" s="10"/>
      <c r="K97" s="210" t="s">
        <v>92</v>
      </c>
      <c r="L97" s="210"/>
      <c r="M97" s="210"/>
      <c r="N97" s="210"/>
      <c r="O97" s="210"/>
      <c r="P97" s="210"/>
      <c r="Q97" s="210"/>
      <c r="R97" s="210"/>
      <c r="S97" s="210"/>
      <c r="T97" s="210"/>
      <c r="U97" s="210"/>
      <c r="V97" s="210"/>
      <c r="W97" s="210"/>
      <c r="X97" s="210"/>
      <c r="Y97" s="210"/>
      <c r="Z97" s="210"/>
      <c r="AA97" s="210"/>
      <c r="AB97" s="210"/>
      <c r="AC97" s="210"/>
      <c r="AD97" s="210"/>
      <c r="AE97" s="210"/>
      <c r="AF97" s="210"/>
      <c r="AG97" s="208">
        <v>8130.93</v>
      </c>
      <c r="AH97" s="209"/>
      <c r="AI97" s="209"/>
      <c r="AJ97" s="209"/>
      <c r="AK97" s="209"/>
      <c r="AL97" s="209"/>
      <c r="AM97" s="209"/>
      <c r="AN97" s="199">
        <f t="shared" si="1"/>
        <v>9757.116</v>
      </c>
      <c r="AO97" s="200"/>
      <c r="AP97" s="200"/>
      <c r="AQ97" s="87" t="s">
        <v>82</v>
      </c>
      <c r="AR97" s="49"/>
      <c r="AS97" s="92">
        <v>0</v>
      </c>
      <c r="AT97" s="93">
        <f t="shared" si="0"/>
        <v>1626.19</v>
      </c>
      <c r="AU97" s="94">
        <f>'02 nav. pr. 1 - Predíženi...'!P127</f>
        <v>174.05587999999997</v>
      </c>
      <c r="AV97" s="93">
        <f>'02 nav. pr. 1 - Predíženi...'!J35</f>
        <v>0</v>
      </c>
      <c r="AW97" s="93">
        <f>'02 nav. pr. 1 - Predíženi...'!J36</f>
        <v>1626.19</v>
      </c>
      <c r="AX97" s="93">
        <f>'02 nav. pr. 1 - Predíženi...'!J37</f>
        <v>0</v>
      </c>
      <c r="AY97" s="93">
        <f>'02 nav. pr. 1 - Predíženi...'!J38</f>
        <v>0</v>
      </c>
      <c r="AZ97" s="93">
        <f>'02 nav. pr. 1 - Predíženi...'!F35</f>
        <v>0</v>
      </c>
      <c r="BA97" s="93">
        <f>'02 nav. pr. 1 - Predíženi...'!F36</f>
        <v>8130.93</v>
      </c>
      <c r="BB97" s="93">
        <f>'02 nav. pr. 1 - Predíženi...'!F37</f>
        <v>0</v>
      </c>
      <c r="BC97" s="93">
        <f>'02 nav. pr. 1 - Predíženi...'!F38</f>
        <v>0</v>
      </c>
      <c r="BD97" s="95">
        <f>'02 nav. pr. 1 - Predíženi...'!F39</f>
        <v>0</v>
      </c>
      <c r="BT97" s="22" t="s">
        <v>83</v>
      </c>
      <c r="BV97" s="22" t="s">
        <v>73</v>
      </c>
      <c r="BW97" s="22" t="s">
        <v>93</v>
      </c>
      <c r="BX97" s="22" t="s">
        <v>89</v>
      </c>
      <c r="CL97" s="22" t="s">
        <v>1</v>
      </c>
    </row>
    <row r="98" spans="1:90" s="2" customFormat="1" ht="30" customHeight="1" x14ac:dyDescent="0.2">
      <c r="A98" s="27"/>
      <c r="B98" s="28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8"/>
      <c r="AS98" s="27"/>
      <c r="AT98" s="27"/>
      <c r="AU98" s="27"/>
      <c r="AV98" s="27"/>
      <c r="AW98" s="27"/>
      <c r="AX98" s="27"/>
      <c r="AY98" s="27"/>
      <c r="AZ98" s="27"/>
      <c r="BA98" s="27"/>
      <c r="BB98" s="27"/>
      <c r="BC98" s="27"/>
      <c r="BD98" s="27"/>
      <c r="BE98" s="27"/>
    </row>
    <row r="99" spans="1:90" s="2" customFormat="1" ht="6.95" customHeight="1" x14ac:dyDescent="0.2">
      <c r="A99" s="27"/>
      <c r="B99" s="45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28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</row>
  </sheetData>
  <mergeCells count="51">
    <mergeCell ref="AR2:BE2"/>
    <mergeCell ref="AK32:AO32"/>
    <mergeCell ref="X32:AB32"/>
    <mergeCell ref="L29:P29"/>
    <mergeCell ref="W29:AE29"/>
    <mergeCell ref="AK29:AO29"/>
    <mergeCell ref="AK30:AO30"/>
    <mergeCell ref="L30:P30"/>
    <mergeCell ref="W30:AE30"/>
    <mergeCell ref="K5:AO5"/>
    <mergeCell ref="K6:AO6"/>
    <mergeCell ref="E23:AN23"/>
    <mergeCell ref="AK26:AO26"/>
    <mergeCell ref="L28:P28"/>
    <mergeCell ref="W28:AE28"/>
    <mergeCell ref="AK28:AO28"/>
    <mergeCell ref="AN97:AP97"/>
    <mergeCell ref="AG97:AM97"/>
    <mergeCell ref="E97:I97"/>
    <mergeCell ref="K97:AF97"/>
    <mergeCell ref="AG91:AM91"/>
    <mergeCell ref="AN91:AP91"/>
    <mergeCell ref="D95:H95"/>
    <mergeCell ref="AN95:AP95"/>
    <mergeCell ref="AG95:AM95"/>
    <mergeCell ref="J95:AF95"/>
    <mergeCell ref="AN96:AP96"/>
    <mergeCell ref="AG96:AM96"/>
    <mergeCell ref="E96:I96"/>
    <mergeCell ref="K96:AF96"/>
    <mergeCell ref="K93:AF93"/>
    <mergeCell ref="AN93:AP93"/>
    <mergeCell ref="AN94:AP94"/>
    <mergeCell ref="C89:G89"/>
    <mergeCell ref="AN89:AP89"/>
    <mergeCell ref="AG89:AM89"/>
    <mergeCell ref="I89:AF89"/>
    <mergeCell ref="AN92:AP92"/>
    <mergeCell ref="D92:H92"/>
    <mergeCell ref="AG92:AM92"/>
    <mergeCell ref="J92:AF92"/>
    <mergeCell ref="AG93:AM93"/>
    <mergeCell ref="E93:I93"/>
    <mergeCell ref="AG94:AM94"/>
    <mergeCell ref="E94:I94"/>
    <mergeCell ref="K94:AF94"/>
    <mergeCell ref="L82:AO82"/>
    <mergeCell ref="AM84:AN84"/>
    <mergeCell ref="AM86:AP86"/>
    <mergeCell ref="AS86:AT88"/>
    <mergeCell ref="AM87:AP87"/>
  </mergeCells>
  <hyperlinks>
    <hyperlink ref="A93" location="'01 nav. pr. 1 - Výmena vo...'!C2" display="/" xr:uid="{00000000-0004-0000-0000-000000000000}"/>
    <hyperlink ref="A94" location="'02 nav. pr. 1 - Zvýšenie ...'!C2" display="/" xr:uid="{00000000-0004-0000-0000-000001000000}"/>
    <hyperlink ref="A96" location="'01 nav. pr. 1 - Zvýšenie ...'!C2" display="/" xr:uid="{00000000-0004-0000-0000-000002000000}"/>
    <hyperlink ref="A97" location="'02 nav. pr. 1 - Predíženi...'!C2" display="/" xr:uid="{00000000-0004-0000-0000-000003000000}"/>
  </hyperlinks>
  <pageMargins left="0.39374999999999999" right="0.39374999999999999" top="0.39374999999999999" bottom="0.39374999999999999" header="0" footer="0"/>
  <pageSetup paperSize="9" scale="74" fitToHeight="100" orientation="portrait" blackAndWhite="1" r:id="rId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I251"/>
  <sheetViews>
    <sheetView showGridLines="0" topLeftCell="A121" workbookViewId="0">
      <selection activeCell="X246" sqref="X246"/>
    </sheetView>
  </sheetViews>
  <sheetFormatPr defaultRowHeight="11.25" x14ac:dyDescent="0.2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1" style="1" customWidth="1"/>
    <col min="23" max="23" width="15" style="1" customWidth="1"/>
    <col min="24" max="24" width="16.33203125" style="1" customWidth="1"/>
    <col min="25" max="25" width="11" style="1" customWidth="1"/>
    <col min="26" max="26" width="15" style="1" customWidth="1"/>
    <col min="27" max="27" width="16.33203125" style="1" customWidth="1"/>
    <col min="40" max="61" width="9.33203125" style="1" hidden="1"/>
  </cols>
  <sheetData>
    <row r="1" spans="1:42" x14ac:dyDescent="0.2">
      <c r="A1" s="96"/>
    </row>
    <row r="2" spans="1:42" s="1" customFormat="1" ht="36.950000000000003" customHeight="1" x14ac:dyDescent="0.2">
      <c r="L2" s="213" t="s">
        <v>5</v>
      </c>
      <c r="M2" s="214"/>
      <c r="N2" s="214"/>
      <c r="O2" s="214"/>
      <c r="P2" s="214"/>
      <c r="Q2" s="214"/>
      <c r="R2" s="214"/>
      <c r="S2" s="214"/>
      <c r="T2" s="214"/>
      <c r="U2" s="214"/>
      <c r="AP2" s="15" t="s">
        <v>84</v>
      </c>
    </row>
    <row r="3" spans="1:42" s="1" customFormat="1" ht="6.95" hidden="1" customHeight="1" x14ac:dyDescent="0.2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P3" s="15" t="s">
        <v>71</v>
      </c>
    </row>
    <row r="4" spans="1:42" s="1" customFormat="1" ht="24.95" hidden="1" customHeight="1" x14ac:dyDescent="0.2">
      <c r="B4" s="18"/>
      <c r="D4" s="19" t="s">
        <v>94</v>
      </c>
      <c r="L4" s="18"/>
      <c r="M4" s="97" t="s">
        <v>9</v>
      </c>
      <c r="AP4" s="15" t="s">
        <v>3</v>
      </c>
    </row>
    <row r="5" spans="1:42" s="1" customFormat="1" ht="6.95" hidden="1" customHeight="1" x14ac:dyDescent="0.2">
      <c r="B5" s="18"/>
      <c r="L5" s="18"/>
    </row>
    <row r="6" spans="1:42" s="1" customFormat="1" ht="12" hidden="1" customHeight="1" x14ac:dyDescent="0.2">
      <c r="B6" s="18"/>
      <c r="D6" s="24" t="s">
        <v>12</v>
      </c>
      <c r="L6" s="18"/>
    </row>
    <row r="7" spans="1:42" s="1" customFormat="1" ht="16.5" hidden="1" customHeight="1" x14ac:dyDescent="0.2">
      <c r="B7" s="18"/>
      <c r="E7" s="232" t="str">
        <f>'Rekapitulácia stavby'!K6</f>
        <v>Rekonštr.cesty II/499  Havran - naviac práce 1 (km 2,500-4,3716)</v>
      </c>
      <c r="F7" s="233"/>
      <c r="G7" s="233"/>
      <c r="H7" s="233"/>
      <c r="L7" s="18"/>
    </row>
    <row r="8" spans="1:42" s="1" customFormat="1" ht="12" hidden="1" customHeight="1" x14ac:dyDescent="0.2">
      <c r="B8" s="18"/>
      <c r="D8" s="24" t="s">
        <v>95</v>
      </c>
      <c r="L8" s="18"/>
    </row>
    <row r="9" spans="1:42" s="2" customFormat="1" ht="16.5" hidden="1" customHeight="1" x14ac:dyDescent="0.2">
      <c r="A9" s="27"/>
      <c r="B9" s="28"/>
      <c r="C9" s="27"/>
      <c r="D9" s="27"/>
      <c r="E9" s="232" t="s">
        <v>96</v>
      </c>
      <c r="F9" s="231"/>
      <c r="G9" s="231"/>
      <c r="H9" s="231"/>
      <c r="I9" s="27"/>
      <c r="J9" s="27"/>
      <c r="K9" s="27"/>
      <c r="L9" s="40"/>
      <c r="S9" s="27"/>
      <c r="T9" s="27"/>
      <c r="U9" s="27"/>
      <c r="V9" s="27"/>
      <c r="W9" s="27"/>
      <c r="X9" s="27"/>
      <c r="Y9" s="27"/>
      <c r="Z9" s="27"/>
      <c r="AA9" s="27"/>
    </row>
    <row r="10" spans="1:42" s="2" customFormat="1" ht="12" hidden="1" customHeight="1" x14ac:dyDescent="0.2">
      <c r="A10" s="27"/>
      <c r="B10" s="28"/>
      <c r="C10" s="27"/>
      <c r="D10" s="24" t="s">
        <v>97</v>
      </c>
      <c r="E10" s="27"/>
      <c r="F10" s="27"/>
      <c r="G10" s="27"/>
      <c r="H10" s="27"/>
      <c r="I10" s="27"/>
      <c r="J10" s="27"/>
      <c r="K10" s="27"/>
      <c r="L10" s="40"/>
      <c r="S10" s="27"/>
      <c r="T10" s="27"/>
      <c r="U10" s="27"/>
      <c r="V10" s="27"/>
      <c r="W10" s="27"/>
      <c r="X10" s="27"/>
      <c r="Y10" s="27"/>
      <c r="Z10" s="27"/>
      <c r="AA10" s="27"/>
    </row>
    <row r="11" spans="1:42" s="2" customFormat="1" ht="16.5" hidden="1" customHeight="1" x14ac:dyDescent="0.2">
      <c r="A11" s="27"/>
      <c r="B11" s="28"/>
      <c r="C11" s="27"/>
      <c r="D11" s="27"/>
      <c r="E11" s="190" t="s">
        <v>98</v>
      </c>
      <c r="F11" s="231"/>
      <c r="G11" s="231"/>
      <c r="H11" s="231"/>
      <c r="I11" s="27"/>
      <c r="J11" s="27"/>
      <c r="K11" s="27"/>
      <c r="L11" s="40"/>
      <c r="S11" s="27"/>
      <c r="T11" s="27"/>
      <c r="U11" s="27"/>
      <c r="V11" s="27"/>
      <c r="W11" s="27"/>
      <c r="X11" s="27"/>
      <c r="Y11" s="27"/>
      <c r="Z11" s="27"/>
      <c r="AA11" s="27"/>
    </row>
    <row r="12" spans="1:42" s="2" customFormat="1" hidden="1" x14ac:dyDescent="0.2">
      <c r="A12" s="27"/>
      <c r="B12" s="28"/>
      <c r="C12" s="27"/>
      <c r="D12" s="27"/>
      <c r="E12" s="27"/>
      <c r="F12" s="27"/>
      <c r="G12" s="27"/>
      <c r="H12" s="27"/>
      <c r="I12" s="27"/>
      <c r="J12" s="27"/>
      <c r="K12" s="27"/>
      <c r="L12" s="40"/>
      <c r="S12" s="27"/>
      <c r="T12" s="27"/>
      <c r="U12" s="27"/>
      <c r="V12" s="27"/>
      <c r="W12" s="27"/>
      <c r="X12" s="27"/>
      <c r="Y12" s="27"/>
      <c r="Z12" s="27"/>
      <c r="AA12" s="27"/>
    </row>
    <row r="13" spans="1:42" s="2" customFormat="1" ht="12" hidden="1" customHeight="1" x14ac:dyDescent="0.2">
      <c r="A13" s="27"/>
      <c r="B13" s="28"/>
      <c r="C13" s="27"/>
      <c r="D13" s="24" t="s">
        <v>13</v>
      </c>
      <c r="E13" s="27"/>
      <c r="F13" s="22" t="s">
        <v>1</v>
      </c>
      <c r="G13" s="27"/>
      <c r="H13" s="27"/>
      <c r="I13" s="24" t="s">
        <v>14</v>
      </c>
      <c r="J13" s="22" t="s">
        <v>1</v>
      </c>
      <c r="K13" s="27"/>
      <c r="L13" s="40"/>
      <c r="S13" s="27"/>
      <c r="T13" s="27"/>
      <c r="U13" s="27"/>
      <c r="V13" s="27"/>
      <c r="W13" s="27"/>
      <c r="X13" s="27"/>
      <c r="Y13" s="27"/>
      <c r="Z13" s="27"/>
      <c r="AA13" s="27"/>
    </row>
    <row r="14" spans="1:42" s="2" customFormat="1" ht="12" hidden="1" customHeight="1" x14ac:dyDescent="0.2">
      <c r="A14" s="27"/>
      <c r="B14" s="28"/>
      <c r="C14" s="27"/>
      <c r="D14" s="24" t="s">
        <v>15</v>
      </c>
      <c r="E14" s="27"/>
      <c r="F14" s="22" t="s">
        <v>16</v>
      </c>
      <c r="G14" s="27"/>
      <c r="H14" s="27"/>
      <c r="I14" s="24" t="s">
        <v>17</v>
      </c>
      <c r="J14" s="53">
        <f>'Rekapitulácia stavby'!AN8</f>
        <v>0</v>
      </c>
      <c r="K14" s="27"/>
      <c r="L14" s="40"/>
      <c r="S14" s="27"/>
      <c r="T14" s="27"/>
      <c r="U14" s="27"/>
      <c r="V14" s="27"/>
      <c r="W14" s="27"/>
      <c r="X14" s="27"/>
      <c r="Y14" s="27"/>
      <c r="Z14" s="27"/>
      <c r="AA14" s="27"/>
    </row>
    <row r="15" spans="1:42" s="2" customFormat="1" ht="10.9" hidden="1" customHeight="1" x14ac:dyDescent="0.2">
      <c r="A15" s="27"/>
      <c r="B15" s="28"/>
      <c r="C15" s="27"/>
      <c r="D15" s="27"/>
      <c r="E15" s="27"/>
      <c r="F15" s="27"/>
      <c r="G15" s="27"/>
      <c r="H15" s="27"/>
      <c r="I15" s="27"/>
      <c r="J15" s="27"/>
      <c r="K15" s="27"/>
      <c r="L15" s="40"/>
      <c r="S15" s="27"/>
      <c r="T15" s="27"/>
      <c r="U15" s="27"/>
      <c r="V15" s="27"/>
      <c r="W15" s="27"/>
      <c r="X15" s="27"/>
      <c r="Y15" s="27"/>
      <c r="Z15" s="27"/>
      <c r="AA15" s="27"/>
    </row>
    <row r="16" spans="1:42" s="2" customFormat="1" ht="12" hidden="1" customHeight="1" x14ac:dyDescent="0.2">
      <c r="A16" s="27"/>
      <c r="B16" s="28"/>
      <c r="C16" s="27"/>
      <c r="D16" s="24" t="s">
        <v>18</v>
      </c>
      <c r="E16" s="27"/>
      <c r="F16" s="27"/>
      <c r="G16" s="27"/>
      <c r="H16" s="27"/>
      <c r="I16" s="24" t="s">
        <v>19</v>
      </c>
      <c r="J16" s="22" t="s">
        <v>20</v>
      </c>
      <c r="K16" s="27"/>
      <c r="L16" s="40"/>
      <c r="S16" s="27"/>
      <c r="T16" s="27"/>
      <c r="U16" s="27"/>
      <c r="V16" s="27"/>
      <c r="W16" s="27"/>
      <c r="X16" s="27"/>
      <c r="Y16" s="27"/>
      <c r="Z16" s="27"/>
      <c r="AA16" s="27"/>
    </row>
    <row r="17" spans="1:27" s="2" customFormat="1" ht="18" hidden="1" customHeight="1" x14ac:dyDescent="0.2">
      <c r="A17" s="27"/>
      <c r="B17" s="28"/>
      <c r="C17" s="27"/>
      <c r="D17" s="27"/>
      <c r="E17" s="22" t="s">
        <v>21</v>
      </c>
      <c r="F17" s="27"/>
      <c r="G17" s="27"/>
      <c r="H17" s="27"/>
      <c r="I17" s="24" t="s">
        <v>22</v>
      </c>
      <c r="J17" s="22" t="s">
        <v>1</v>
      </c>
      <c r="K17" s="27"/>
      <c r="L17" s="40"/>
      <c r="S17" s="27"/>
      <c r="T17" s="27"/>
      <c r="U17" s="27"/>
      <c r="V17" s="27"/>
      <c r="W17" s="27"/>
      <c r="X17" s="27"/>
      <c r="Y17" s="27"/>
      <c r="Z17" s="27"/>
      <c r="AA17" s="27"/>
    </row>
    <row r="18" spans="1:27" s="2" customFormat="1" ht="6.95" hidden="1" customHeight="1" x14ac:dyDescent="0.2">
      <c r="A18" s="27"/>
      <c r="B18" s="28"/>
      <c r="C18" s="27"/>
      <c r="D18" s="27"/>
      <c r="E18" s="27"/>
      <c r="F18" s="27"/>
      <c r="G18" s="27"/>
      <c r="H18" s="27"/>
      <c r="I18" s="27"/>
      <c r="J18" s="27"/>
      <c r="K18" s="27"/>
      <c r="L18" s="40"/>
      <c r="S18" s="27"/>
      <c r="T18" s="27"/>
      <c r="U18" s="27"/>
      <c r="V18" s="27"/>
      <c r="W18" s="27"/>
      <c r="X18" s="27"/>
      <c r="Y18" s="27"/>
      <c r="Z18" s="27"/>
      <c r="AA18" s="27"/>
    </row>
    <row r="19" spans="1:27" s="2" customFormat="1" ht="12" hidden="1" customHeight="1" x14ac:dyDescent="0.2">
      <c r="A19" s="27"/>
      <c r="B19" s="28"/>
      <c r="C19" s="27"/>
      <c r="D19" s="24" t="s">
        <v>23</v>
      </c>
      <c r="E19" s="27"/>
      <c r="F19" s="27"/>
      <c r="G19" s="27"/>
      <c r="H19" s="27"/>
      <c r="I19" s="24" t="s">
        <v>19</v>
      </c>
      <c r="J19" s="22" t="s">
        <v>24</v>
      </c>
      <c r="K19" s="27"/>
      <c r="L19" s="40"/>
      <c r="S19" s="27"/>
      <c r="T19" s="27"/>
      <c r="U19" s="27"/>
      <c r="V19" s="27"/>
      <c r="W19" s="27"/>
      <c r="X19" s="27"/>
      <c r="Y19" s="27"/>
      <c r="Z19" s="27"/>
      <c r="AA19" s="27"/>
    </row>
    <row r="20" spans="1:27" s="2" customFormat="1" ht="18" hidden="1" customHeight="1" x14ac:dyDescent="0.2">
      <c r="A20" s="27"/>
      <c r="B20" s="28"/>
      <c r="C20" s="27"/>
      <c r="D20" s="27"/>
      <c r="E20" s="22" t="s">
        <v>25</v>
      </c>
      <c r="F20" s="27"/>
      <c r="G20" s="27"/>
      <c r="H20" s="27"/>
      <c r="I20" s="24" t="s">
        <v>22</v>
      </c>
      <c r="J20" s="22" t="s">
        <v>26</v>
      </c>
      <c r="K20" s="27"/>
      <c r="L20" s="40"/>
      <c r="S20" s="27"/>
      <c r="T20" s="27"/>
      <c r="U20" s="27"/>
      <c r="V20" s="27"/>
      <c r="W20" s="27"/>
      <c r="X20" s="27"/>
      <c r="Y20" s="27"/>
      <c r="Z20" s="27"/>
      <c r="AA20" s="27"/>
    </row>
    <row r="21" spans="1:27" s="2" customFormat="1" ht="6.95" hidden="1" customHeight="1" x14ac:dyDescent="0.2">
      <c r="A21" s="27"/>
      <c r="B21" s="28"/>
      <c r="C21" s="27"/>
      <c r="D21" s="27"/>
      <c r="E21" s="27"/>
      <c r="F21" s="27"/>
      <c r="G21" s="27"/>
      <c r="H21" s="27"/>
      <c r="I21" s="27"/>
      <c r="J21" s="27"/>
      <c r="K21" s="27"/>
      <c r="L21" s="40"/>
      <c r="S21" s="27"/>
      <c r="T21" s="27"/>
      <c r="U21" s="27"/>
      <c r="V21" s="27"/>
      <c r="W21" s="27"/>
      <c r="X21" s="27"/>
      <c r="Y21" s="27"/>
      <c r="Z21" s="27"/>
      <c r="AA21" s="27"/>
    </row>
    <row r="22" spans="1:27" s="2" customFormat="1" ht="12" hidden="1" customHeight="1" x14ac:dyDescent="0.2">
      <c r="A22" s="27"/>
      <c r="B22" s="28"/>
      <c r="C22" s="27"/>
      <c r="D22" s="24" t="s">
        <v>27</v>
      </c>
      <c r="E22" s="27"/>
      <c r="F22" s="27"/>
      <c r="G22" s="27"/>
      <c r="H22" s="27"/>
      <c r="I22" s="24" t="s">
        <v>19</v>
      </c>
      <c r="J22" s="22" t="str">
        <f>IF('Rekapitulácia stavby'!AN16="","",'Rekapitulácia stavby'!AN16)</f>
        <v/>
      </c>
      <c r="K22" s="27"/>
      <c r="L22" s="40"/>
      <c r="S22" s="27"/>
      <c r="T22" s="27"/>
      <c r="U22" s="27"/>
      <c r="V22" s="27"/>
      <c r="W22" s="27"/>
      <c r="X22" s="27"/>
      <c r="Y22" s="27"/>
      <c r="Z22" s="27"/>
      <c r="AA22" s="27"/>
    </row>
    <row r="23" spans="1:27" s="2" customFormat="1" ht="18" hidden="1" customHeight="1" x14ac:dyDescent="0.2">
      <c r="A23" s="27"/>
      <c r="B23" s="28"/>
      <c r="C23" s="27"/>
      <c r="D23" s="27"/>
      <c r="E23" s="22" t="str">
        <f>IF('Rekapitulácia stavby'!E17="","",'Rekapitulácia stavby'!E17)</f>
        <v xml:space="preserve"> </v>
      </c>
      <c r="F23" s="27"/>
      <c r="G23" s="27"/>
      <c r="H23" s="27"/>
      <c r="I23" s="24" t="s">
        <v>22</v>
      </c>
      <c r="J23" s="22" t="str">
        <f>IF('Rekapitulácia stavby'!AN17="","",'Rekapitulácia stavby'!AN17)</f>
        <v/>
      </c>
      <c r="K23" s="27"/>
      <c r="L23" s="40"/>
      <c r="S23" s="27"/>
      <c r="T23" s="27"/>
      <c r="U23" s="27"/>
      <c r="V23" s="27"/>
      <c r="W23" s="27"/>
      <c r="X23" s="27"/>
      <c r="Y23" s="27"/>
      <c r="Z23" s="27"/>
      <c r="AA23" s="27"/>
    </row>
    <row r="24" spans="1:27" s="2" customFormat="1" ht="6.95" hidden="1" customHeight="1" x14ac:dyDescent="0.2">
      <c r="A24" s="27"/>
      <c r="B24" s="28"/>
      <c r="C24" s="27"/>
      <c r="D24" s="27"/>
      <c r="E24" s="27"/>
      <c r="F24" s="27"/>
      <c r="G24" s="27"/>
      <c r="H24" s="27"/>
      <c r="I24" s="27"/>
      <c r="J24" s="27"/>
      <c r="K24" s="27"/>
      <c r="L24" s="40"/>
      <c r="S24" s="27"/>
      <c r="T24" s="27"/>
      <c r="U24" s="27"/>
      <c r="V24" s="27"/>
      <c r="W24" s="27"/>
      <c r="X24" s="27"/>
      <c r="Y24" s="27"/>
      <c r="Z24" s="27"/>
      <c r="AA24" s="27"/>
    </row>
    <row r="25" spans="1:27" s="2" customFormat="1" ht="12" hidden="1" customHeight="1" x14ac:dyDescent="0.2">
      <c r="A25" s="27"/>
      <c r="B25" s="28"/>
      <c r="C25" s="27"/>
      <c r="D25" s="24" t="s">
        <v>29</v>
      </c>
      <c r="E25" s="27"/>
      <c r="F25" s="27"/>
      <c r="G25" s="27"/>
      <c r="H25" s="27"/>
      <c r="I25" s="24" t="s">
        <v>19</v>
      </c>
      <c r="J25" s="22" t="str">
        <f>IF('Rekapitulácia stavby'!AN19="","",'Rekapitulácia stavby'!AN19)</f>
        <v/>
      </c>
      <c r="K25" s="27"/>
      <c r="L25" s="40"/>
      <c r="S25" s="27"/>
      <c r="T25" s="27"/>
      <c r="U25" s="27"/>
      <c r="V25" s="27"/>
      <c r="W25" s="27"/>
      <c r="X25" s="27"/>
      <c r="Y25" s="27"/>
      <c r="Z25" s="27"/>
      <c r="AA25" s="27"/>
    </row>
    <row r="26" spans="1:27" s="2" customFormat="1" ht="18" hidden="1" customHeight="1" x14ac:dyDescent="0.2">
      <c r="A26" s="27"/>
      <c r="B26" s="28"/>
      <c r="C26" s="27"/>
      <c r="D26" s="27"/>
      <c r="E26" s="22" t="str">
        <f>IF('Rekapitulácia stavby'!E20="","",'Rekapitulácia stavby'!E20)</f>
        <v xml:space="preserve"> </v>
      </c>
      <c r="F26" s="27"/>
      <c r="G26" s="27"/>
      <c r="H26" s="27"/>
      <c r="I26" s="24" t="s">
        <v>22</v>
      </c>
      <c r="J26" s="22" t="str">
        <f>IF('Rekapitulácia stavby'!AN20="","",'Rekapitulácia stavby'!AN20)</f>
        <v/>
      </c>
      <c r="K26" s="27"/>
      <c r="L26" s="40"/>
      <c r="S26" s="27"/>
      <c r="T26" s="27"/>
      <c r="U26" s="27"/>
      <c r="V26" s="27"/>
      <c r="W26" s="27"/>
      <c r="X26" s="27"/>
      <c r="Y26" s="27"/>
      <c r="Z26" s="27"/>
      <c r="AA26" s="27"/>
    </row>
    <row r="27" spans="1:27" s="2" customFormat="1" ht="6.95" hidden="1" customHeight="1" x14ac:dyDescent="0.2">
      <c r="A27" s="27"/>
      <c r="B27" s="28"/>
      <c r="C27" s="27"/>
      <c r="D27" s="27"/>
      <c r="E27" s="27"/>
      <c r="F27" s="27"/>
      <c r="G27" s="27"/>
      <c r="H27" s="27"/>
      <c r="I27" s="27"/>
      <c r="J27" s="27"/>
      <c r="K27" s="27"/>
      <c r="L27" s="40"/>
      <c r="S27" s="27"/>
      <c r="T27" s="27"/>
      <c r="U27" s="27"/>
      <c r="V27" s="27"/>
      <c r="W27" s="27"/>
      <c r="X27" s="27"/>
      <c r="Y27" s="27"/>
      <c r="Z27" s="27"/>
      <c r="AA27" s="27"/>
    </row>
    <row r="28" spans="1:27" s="2" customFormat="1" ht="12" hidden="1" customHeight="1" x14ac:dyDescent="0.2">
      <c r="A28" s="27"/>
      <c r="B28" s="28"/>
      <c r="C28" s="27"/>
      <c r="D28" s="24" t="s">
        <v>30</v>
      </c>
      <c r="E28" s="27"/>
      <c r="F28" s="27"/>
      <c r="G28" s="27"/>
      <c r="H28" s="27"/>
      <c r="I28" s="27"/>
      <c r="J28" s="27"/>
      <c r="K28" s="27"/>
      <c r="L28" s="40"/>
      <c r="S28" s="27"/>
      <c r="T28" s="27"/>
      <c r="U28" s="27"/>
      <c r="V28" s="27"/>
      <c r="W28" s="27"/>
      <c r="X28" s="27"/>
      <c r="Y28" s="27"/>
      <c r="Z28" s="27"/>
      <c r="AA28" s="27"/>
    </row>
    <row r="29" spans="1:27" s="8" customFormat="1" ht="16.5" hidden="1" customHeight="1" x14ac:dyDescent="0.2">
      <c r="A29" s="98"/>
      <c r="B29" s="99"/>
      <c r="C29" s="98"/>
      <c r="D29" s="98"/>
      <c r="E29" s="227" t="s">
        <v>1</v>
      </c>
      <c r="F29" s="227"/>
      <c r="G29" s="227"/>
      <c r="H29" s="227"/>
      <c r="I29" s="98"/>
      <c r="J29" s="98"/>
      <c r="K29" s="98"/>
      <c r="L29" s="100"/>
      <c r="S29" s="98"/>
      <c r="T29" s="98"/>
      <c r="U29" s="98"/>
      <c r="V29" s="98"/>
      <c r="W29" s="98"/>
      <c r="X29" s="98"/>
      <c r="Y29" s="98"/>
      <c r="Z29" s="98"/>
      <c r="AA29" s="98"/>
    </row>
    <row r="30" spans="1:27" s="2" customFormat="1" ht="6.95" hidden="1" customHeight="1" x14ac:dyDescent="0.2">
      <c r="A30" s="27"/>
      <c r="B30" s="28"/>
      <c r="C30" s="27"/>
      <c r="D30" s="27"/>
      <c r="E30" s="27"/>
      <c r="F30" s="27"/>
      <c r="G30" s="27"/>
      <c r="H30" s="27"/>
      <c r="I30" s="27"/>
      <c r="J30" s="27"/>
      <c r="K30" s="27"/>
      <c r="L30" s="40"/>
      <c r="S30" s="27"/>
      <c r="T30" s="27"/>
      <c r="U30" s="27"/>
      <c r="V30" s="27"/>
      <c r="W30" s="27"/>
      <c r="X30" s="27"/>
      <c r="Y30" s="27"/>
      <c r="Z30" s="27"/>
      <c r="AA30" s="27"/>
    </row>
    <row r="31" spans="1:27" s="2" customFormat="1" ht="6.95" hidden="1" customHeight="1" x14ac:dyDescent="0.2">
      <c r="A31" s="27"/>
      <c r="B31" s="28"/>
      <c r="C31" s="27"/>
      <c r="D31" s="64"/>
      <c r="E31" s="64"/>
      <c r="F31" s="64"/>
      <c r="G31" s="64"/>
      <c r="H31" s="64"/>
      <c r="I31" s="64"/>
      <c r="J31" s="64"/>
      <c r="K31" s="64"/>
      <c r="L31" s="40"/>
      <c r="S31" s="27"/>
      <c r="T31" s="27"/>
      <c r="U31" s="27"/>
      <c r="V31" s="27"/>
      <c r="W31" s="27"/>
      <c r="X31" s="27"/>
      <c r="Y31" s="27"/>
      <c r="Z31" s="27"/>
      <c r="AA31" s="27"/>
    </row>
    <row r="32" spans="1:27" s="2" customFormat="1" ht="25.35" hidden="1" customHeight="1" x14ac:dyDescent="0.2">
      <c r="A32" s="27"/>
      <c r="B32" s="28"/>
      <c r="C32" s="27"/>
      <c r="D32" s="101" t="s">
        <v>31</v>
      </c>
      <c r="E32" s="27"/>
      <c r="F32" s="27"/>
      <c r="G32" s="27"/>
      <c r="H32" s="27"/>
      <c r="I32" s="27"/>
      <c r="J32" s="69">
        <f>ROUND(J131, 2)</f>
        <v>30037.64</v>
      </c>
      <c r="K32" s="27"/>
      <c r="L32" s="40"/>
      <c r="S32" s="27"/>
      <c r="T32" s="27"/>
      <c r="U32" s="27"/>
      <c r="V32" s="27"/>
      <c r="W32" s="27"/>
      <c r="X32" s="27"/>
      <c r="Y32" s="27"/>
      <c r="Z32" s="27"/>
      <c r="AA32" s="27"/>
    </row>
    <row r="33" spans="1:27" s="2" customFormat="1" ht="6.95" hidden="1" customHeight="1" x14ac:dyDescent="0.2">
      <c r="A33" s="27"/>
      <c r="B33" s="28"/>
      <c r="C33" s="27"/>
      <c r="D33" s="64"/>
      <c r="E33" s="64"/>
      <c r="F33" s="64"/>
      <c r="G33" s="64"/>
      <c r="H33" s="64"/>
      <c r="I33" s="64"/>
      <c r="J33" s="64"/>
      <c r="K33" s="64"/>
      <c r="L33" s="40"/>
      <c r="S33" s="27"/>
      <c r="T33" s="27"/>
      <c r="U33" s="27"/>
      <c r="V33" s="27"/>
      <c r="W33" s="27"/>
      <c r="X33" s="27"/>
      <c r="Y33" s="27"/>
      <c r="Z33" s="27"/>
      <c r="AA33" s="27"/>
    </row>
    <row r="34" spans="1:27" s="2" customFormat="1" ht="14.45" hidden="1" customHeight="1" x14ac:dyDescent="0.2">
      <c r="A34" s="27"/>
      <c r="B34" s="28"/>
      <c r="C34" s="27"/>
      <c r="D34" s="27"/>
      <c r="E34" s="27"/>
      <c r="F34" s="31" t="s">
        <v>33</v>
      </c>
      <c r="G34" s="27"/>
      <c r="H34" s="27"/>
      <c r="I34" s="31" t="s">
        <v>32</v>
      </c>
      <c r="J34" s="31" t="s">
        <v>34</v>
      </c>
      <c r="K34" s="27"/>
      <c r="L34" s="40"/>
      <c r="S34" s="27"/>
      <c r="T34" s="27"/>
      <c r="U34" s="27"/>
      <c r="V34" s="27"/>
      <c r="W34" s="27"/>
      <c r="X34" s="27"/>
      <c r="Y34" s="27"/>
      <c r="Z34" s="27"/>
      <c r="AA34" s="27"/>
    </row>
    <row r="35" spans="1:27" s="2" customFormat="1" ht="14.45" hidden="1" customHeight="1" x14ac:dyDescent="0.2">
      <c r="A35" s="27"/>
      <c r="B35" s="28"/>
      <c r="C35" s="27"/>
      <c r="D35" s="102" t="s">
        <v>35</v>
      </c>
      <c r="E35" s="33" t="s">
        <v>36</v>
      </c>
      <c r="F35" s="103">
        <f>ROUND((SUM(BA131:BA250)),  2)</f>
        <v>0</v>
      </c>
      <c r="G35" s="104"/>
      <c r="H35" s="104"/>
      <c r="I35" s="105">
        <v>0.2</v>
      </c>
      <c r="J35" s="103">
        <f>ROUND(((SUM(BA131:BA250))*I35),  2)</f>
        <v>0</v>
      </c>
      <c r="K35" s="27"/>
      <c r="L35" s="40"/>
      <c r="S35" s="27"/>
      <c r="T35" s="27"/>
      <c r="U35" s="27"/>
      <c r="V35" s="27"/>
      <c r="W35" s="27"/>
      <c r="X35" s="27"/>
      <c r="Y35" s="27"/>
      <c r="Z35" s="27"/>
      <c r="AA35" s="27"/>
    </row>
    <row r="36" spans="1:27" s="2" customFormat="1" ht="14.45" hidden="1" customHeight="1" x14ac:dyDescent="0.2">
      <c r="A36" s="27"/>
      <c r="B36" s="28"/>
      <c r="C36" s="27"/>
      <c r="D36" s="27"/>
      <c r="E36" s="33" t="s">
        <v>37</v>
      </c>
      <c r="F36" s="106">
        <f>ROUND((SUM(BB131:BB250)),  2)</f>
        <v>29846.54</v>
      </c>
      <c r="G36" s="27"/>
      <c r="H36" s="27"/>
      <c r="I36" s="107">
        <v>0.2</v>
      </c>
      <c r="J36" s="106">
        <f>ROUND(((SUM(BB131:BB250))*I36),  2)</f>
        <v>5969.31</v>
      </c>
      <c r="K36" s="27"/>
      <c r="L36" s="40"/>
      <c r="S36" s="27"/>
      <c r="T36" s="27"/>
      <c r="U36" s="27"/>
      <c r="V36" s="27"/>
      <c r="W36" s="27"/>
      <c r="X36" s="27"/>
      <c r="Y36" s="27"/>
      <c r="Z36" s="27"/>
      <c r="AA36" s="27"/>
    </row>
    <row r="37" spans="1:27" s="2" customFormat="1" ht="14.45" hidden="1" customHeight="1" x14ac:dyDescent="0.2">
      <c r="A37" s="27"/>
      <c r="B37" s="28"/>
      <c r="C37" s="27"/>
      <c r="D37" s="27"/>
      <c r="E37" s="24" t="s">
        <v>38</v>
      </c>
      <c r="F37" s="106">
        <f>ROUND((SUM(BC131:BC250)),  2)</f>
        <v>0</v>
      </c>
      <c r="G37" s="27"/>
      <c r="H37" s="27"/>
      <c r="I37" s="107">
        <v>0.2</v>
      </c>
      <c r="J37" s="106">
        <f>0</f>
        <v>0</v>
      </c>
      <c r="K37" s="27"/>
      <c r="L37" s="40"/>
      <c r="S37" s="27"/>
      <c r="T37" s="27"/>
      <c r="U37" s="27"/>
      <c r="V37" s="27"/>
      <c r="W37" s="27"/>
      <c r="X37" s="27"/>
      <c r="Y37" s="27"/>
      <c r="Z37" s="27"/>
      <c r="AA37" s="27"/>
    </row>
    <row r="38" spans="1:27" s="2" customFormat="1" ht="14.45" hidden="1" customHeight="1" x14ac:dyDescent="0.2">
      <c r="A38" s="27"/>
      <c r="B38" s="28"/>
      <c r="C38" s="27"/>
      <c r="D38" s="27"/>
      <c r="E38" s="24" t="s">
        <v>39</v>
      </c>
      <c r="F38" s="106">
        <f>ROUND((SUM(BD131:BD250)),  2)</f>
        <v>0</v>
      </c>
      <c r="G38" s="27"/>
      <c r="H38" s="27"/>
      <c r="I38" s="107">
        <v>0.2</v>
      </c>
      <c r="J38" s="106">
        <f>0</f>
        <v>0</v>
      </c>
      <c r="K38" s="27"/>
      <c r="L38" s="40"/>
      <c r="S38" s="27"/>
      <c r="T38" s="27"/>
      <c r="U38" s="27"/>
      <c r="V38" s="27"/>
      <c r="W38" s="27"/>
      <c r="X38" s="27"/>
      <c r="Y38" s="27"/>
      <c r="Z38" s="27"/>
      <c r="AA38" s="27"/>
    </row>
    <row r="39" spans="1:27" s="2" customFormat="1" ht="14.45" hidden="1" customHeight="1" x14ac:dyDescent="0.2">
      <c r="A39" s="27"/>
      <c r="B39" s="28"/>
      <c r="C39" s="27"/>
      <c r="D39" s="27"/>
      <c r="E39" s="33" t="s">
        <v>40</v>
      </c>
      <c r="F39" s="103">
        <f>ROUND((SUM(BE131:BE250)),  2)</f>
        <v>0</v>
      </c>
      <c r="G39" s="104"/>
      <c r="H39" s="104"/>
      <c r="I39" s="105">
        <v>0</v>
      </c>
      <c r="J39" s="103">
        <f>0</f>
        <v>0</v>
      </c>
      <c r="K39" s="27"/>
      <c r="L39" s="40"/>
      <c r="S39" s="27"/>
      <c r="T39" s="27"/>
      <c r="U39" s="27"/>
      <c r="V39" s="27"/>
      <c r="W39" s="27"/>
      <c r="X39" s="27"/>
      <c r="Y39" s="27"/>
      <c r="Z39" s="27"/>
      <c r="AA39" s="27"/>
    </row>
    <row r="40" spans="1:27" s="2" customFormat="1" ht="6.95" hidden="1" customHeight="1" x14ac:dyDescent="0.2">
      <c r="A40" s="27"/>
      <c r="B40" s="28"/>
      <c r="C40" s="27"/>
      <c r="D40" s="27"/>
      <c r="E40" s="27"/>
      <c r="F40" s="27"/>
      <c r="G40" s="27"/>
      <c r="H40" s="27"/>
      <c r="I40" s="27"/>
      <c r="J40" s="27"/>
      <c r="K40" s="27"/>
      <c r="L40" s="40"/>
      <c r="S40" s="27"/>
      <c r="T40" s="27"/>
      <c r="U40" s="27"/>
      <c r="V40" s="27"/>
      <c r="W40" s="27"/>
      <c r="X40" s="27"/>
      <c r="Y40" s="27"/>
      <c r="Z40" s="27"/>
      <c r="AA40" s="27"/>
    </row>
    <row r="41" spans="1:27" s="2" customFormat="1" ht="25.35" hidden="1" customHeight="1" x14ac:dyDescent="0.2">
      <c r="A41" s="27"/>
      <c r="B41" s="28"/>
      <c r="C41" s="108"/>
      <c r="D41" s="109" t="s">
        <v>41</v>
      </c>
      <c r="E41" s="58"/>
      <c r="F41" s="58"/>
      <c r="G41" s="110" t="s">
        <v>42</v>
      </c>
      <c r="H41" s="111" t="s">
        <v>43</v>
      </c>
      <c r="I41" s="58"/>
      <c r="J41" s="112">
        <f>SUM(J32:J39)</f>
        <v>36006.949999999997</v>
      </c>
      <c r="K41" s="113"/>
      <c r="L41" s="40"/>
      <c r="S41" s="27"/>
      <c r="T41" s="27"/>
      <c r="U41" s="27"/>
      <c r="V41" s="27"/>
      <c r="W41" s="27"/>
      <c r="X41" s="27"/>
      <c r="Y41" s="27"/>
      <c r="Z41" s="27"/>
      <c r="AA41" s="27"/>
    </row>
    <row r="42" spans="1:27" s="2" customFormat="1" ht="14.45" hidden="1" customHeight="1" x14ac:dyDescent="0.2">
      <c r="A42" s="27"/>
      <c r="B42" s="28"/>
      <c r="C42" s="27"/>
      <c r="D42" s="27"/>
      <c r="E42" s="27"/>
      <c r="F42" s="27"/>
      <c r="G42" s="27"/>
      <c r="H42" s="27"/>
      <c r="I42" s="27"/>
      <c r="J42" s="27"/>
      <c r="K42" s="27"/>
      <c r="L42" s="40"/>
      <c r="S42" s="27"/>
      <c r="T42" s="27"/>
      <c r="U42" s="27"/>
      <c r="V42" s="27"/>
      <c r="W42" s="27"/>
      <c r="X42" s="27"/>
      <c r="Y42" s="27"/>
      <c r="Z42" s="27"/>
      <c r="AA42" s="27"/>
    </row>
    <row r="43" spans="1:27" s="1" customFormat="1" ht="14.45" hidden="1" customHeight="1" x14ac:dyDescent="0.2">
      <c r="B43" s="18"/>
      <c r="L43" s="18"/>
    </row>
    <row r="44" spans="1:27" s="1" customFormat="1" ht="14.45" hidden="1" customHeight="1" x14ac:dyDescent="0.2">
      <c r="B44" s="18"/>
      <c r="L44" s="18"/>
    </row>
    <row r="45" spans="1:27" s="1" customFormat="1" ht="14.45" hidden="1" customHeight="1" x14ac:dyDescent="0.2">
      <c r="B45" s="18"/>
      <c r="L45" s="18"/>
    </row>
    <row r="46" spans="1:27" s="1" customFormat="1" ht="14.45" hidden="1" customHeight="1" x14ac:dyDescent="0.2">
      <c r="B46" s="18"/>
      <c r="L46" s="18"/>
    </row>
    <row r="47" spans="1:27" s="1" customFormat="1" ht="14.45" hidden="1" customHeight="1" x14ac:dyDescent="0.2">
      <c r="B47" s="18"/>
      <c r="L47" s="18"/>
    </row>
    <row r="48" spans="1:27" s="1" customFormat="1" ht="14.45" hidden="1" customHeight="1" x14ac:dyDescent="0.2">
      <c r="B48" s="18"/>
      <c r="L48" s="18"/>
    </row>
    <row r="49" spans="1:27" s="1" customFormat="1" ht="14.45" hidden="1" customHeight="1" x14ac:dyDescent="0.2">
      <c r="B49" s="18"/>
      <c r="L49" s="18"/>
    </row>
    <row r="50" spans="1:27" s="2" customFormat="1" ht="14.45" hidden="1" customHeight="1" x14ac:dyDescent="0.2">
      <c r="B50" s="40"/>
      <c r="D50" s="41" t="s">
        <v>44</v>
      </c>
      <c r="E50" s="42"/>
      <c r="F50" s="42"/>
      <c r="G50" s="41" t="s">
        <v>45</v>
      </c>
      <c r="H50" s="42"/>
      <c r="I50" s="42"/>
      <c r="J50" s="42"/>
      <c r="K50" s="42"/>
      <c r="L50" s="40"/>
    </row>
    <row r="51" spans="1:27" hidden="1" x14ac:dyDescent="0.2">
      <c r="B51" s="18"/>
      <c r="L51" s="18"/>
    </row>
    <row r="52" spans="1:27" hidden="1" x14ac:dyDescent="0.2">
      <c r="B52" s="18"/>
      <c r="L52" s="18"/>
    </row>
    <row r="53" spans="1:27" hidden="1" x14ac:dyDescent="0.2">
      <c r="B53" s="18"/>
      <c r="L53" s="18"/>
    </row>
    <row r="54" spans="1:27" hidden="1" x14ac:dyDescent="0.2">
      <c r="B54" s="18"/>
      <c r="L54" s="18"/>
    </row>
    <row r="55" spans="1:27" hidden="1" x14ac:dyDescent="0.2">
      <c r="B55" s="18"/>
      <c r="L55" s="18"/>
    </row>
    <row r="56" spans="1:27" hidden="1" x14ac:dyDescent="0.2">
      <c r="B56" s="18"/>
      <c r="L56" s="18"/>
    </row>
    <row r="57" spans="1:27" hidden="1" x14ac:dyDescent="0.2">
      <c r="B57" s="18"/>
      <c r="L57" s="18"/>
    </row>
    <row r="58" spans="1:27" hidden="1" x14ac:dyDescent="0.2">
      <c r="B58" s="18"/>
      <c r="L58" s="18"/>
    </row>
    <row r="59" spans="1:27" hidden="1" x14ac:dyDescent="0.2">
      <c r="B59" s="18"/>
      <c r="L59" s="18"/>
    </row>
    <row r="60" spans="1:27" hidden="1" x14ac:dyDescent="0.2">
      <c r="B60" s="18"/>
      <c r="L60" s="18"/>
    </row>
    <row r="61" spans="1:27" s="2" customFormat="1" ht="12.75" hidden="1" x14ac:dyDescent="0.2">
      <c r="A61" s="27"/>
      <c r="B61" s="28"/>
      <c r="C61" s="27"/>
      <c r="D61" s="43" t="s">
        <v>46</v>
      </c>
      <c r="E61" s="30"/>
      <c r="F61" s="114" t="s">
        <v>47</v>
      </c>
      <c r="G61" s="43" t="s">
        <v>46</v>
      </c>
      <c r="H61" s="30"/>
      <c r="I61" s="30"/>
      <c r="J61" s="115" t="s">
        <v>47</v>
      </c>
      <c r="K61" s="30"/>
      <c r="L61" s="40"/>
      <c r="S61" s="27"/>
      <c r="T61" s="27"/>
      <c r="U61" s="27"/>
      <c r="V61" s="27"/>
      <c r="W61" s="27"/>
      <c r="X61" s="27"/>
      <c r="Y61" s="27"/>
      <c r="Z61" s="27"/>
      <c r="AA61" s="27"/>
    </row>
    <row r="62" spans="1:27" hidden="1" x14ac:dyDescent="0.2">
      <c r="B62" s="18"/>
      <c r="L62" s="18"/>
    </row>
    <row r="63" spans="1:27" hidden="1" x14ac:dyDescent="0.2">
      <c r="B63" s="18"/>
      <c r="L63" s="18"/>
    </row>
    <row r="64" spans="1:27" hidden="1" x14ac:dyDescent="0.2">
      <c r="B64" s="18"/>
      <c r="L64" s="18"/>
    </row>
    <row r="65" spans="1:27" s="2" customFormat="1" ht="12.75" hidden="1" x14ac:dyDescent="0.2">
      <c r="A65" s="27"/>
      <c r="B65" s="28"/>
      <c r="C65" s="27"/>
      <c r="D65" s="41" t="s">
        <v>48</v>
      </c>
      <c r="E65" s="44"/>
      <c r="F65" s="44"/>
      <c r="G65" s="41" t="s">
        <v>49</v>
      </c>
      <c r="H65" s="44"/>
      <c r="I65" s="44"/>
      <c r="J65" s="44"/>
      <c r="K65" s="44"/>
      <c r="L65" s="40"/>
      <c r="S65" s="27"/>
      <c r="T65" s="27"/>
      <c r="U65" s="27"/>
      <c r="V65" s="27"/>
      <c r="W65" s="27"/>
      <c r="X65" s="27"/>
      <c r="Y65" s="27"/>
      <c r="Z65" s="27"/>
      <c r="AA65" s="27"/>
    </row>
    <row r="66" spans="1:27" hidden="1" x14ac:dyDescent="0.2">
      <c r="B66" s="18"/>
      <c r="L66" s="18"/>
    </row>
    <row r="67" spans="1:27" hidden="1" x14ac:dyDescent="0.2">
      <c r="B67" s="18"/>
      <c r="L67" s="18"/>
    </row>
    <row r="68" spans="1:27" hidden="1" x14ac:dyDescent="0.2">
      <c r="B68" s="18"/>
      <c r="L68" s="18"/>
    </row>
    <row r="69" spans="1:27" hidden="1" x14ac:dyDescent="0.2">
      <c r="B69" s="18"/>
      <c r="L69" s="18"/>
    </row>
    <row r="70" spans="1:27" hidden="1" x14ac:dyDescent="0.2">
      <c r="B70" s="18"/>
      <c r="L70" s="18"/>
    </row>
    <row r="71" spans="1:27" hidden="1" x14ac:dyDescent="0.2">
      <c r="B71" s="18"/>
      <c r="L71" s="18"/>
    </row>
    <row r="72" spans="1:27" hidden="1" x14ac:dyDescent="0.2">
      <c r="B72" s="18"/>
      <c r="L72" s="18"/>
    </row>
    <row r="73" spans="1:27" hidden="1" x14ac:dyDescent="0.2">
      <c r="B73" s="18"/>
      <c r="L73" s="18"/>
    </row>
    <row r="74" spans="1:27" hidden="1" x14ac:dyDescent="0.2">
      <c r="B74" s="18"/>
      <c r="L74" s="18"/>
    </row>
    <row r="75" spans="1:27" hidden="1" x14ac:dyDescent="0.2">
      <c r="B75" s="18"/>
      <c r="L75" s="18"/>
    </row>
    <row r="76" spans="1:27" s="2" customFormat="1" ht="12.75" hidden="1" x14ac:dyDescent="0.2">
      <c r="A76" s="27"/>
      <c r="B76" s="28"/>
      <c r="C76" s="27"/>
      <c r="D76" s="43" t="s">
        <v>46</v>
      </c>
      <c r="E76" s="30"/>
      <c r="F76" s="114" t="s">
        <v>47</v>
      </c>
      <c r="G76" s="43" t="s">
        <v>46</v>
      </c>
      <c r="H76" s="30"/>
      <c r="I76" s="30"/>
      <c r="J76" s="115" t="s">
        <v>47</v>
      </c>
      <c r="K76" s="30"/>
      <c r="L76" s="40"/>
      <c r="S76" s="27"/>
      <c r="T76" s="27"/>
      <c r="U76" s="27"/>
      <c r="V76" s="27"/>
      <c r="W76" s="27"/>
      <c r="X76" s="27"/>
      <c r="Y76" s="27"/>
      <c r="Z76" s="27"/>
      <c r="AA76" s="27"/>
    </row>
    <row r="77" spans="1:27" s="2" customFormat="1" ht="14.45" hidden="1" customHeight="1" x14ac:dyDescent="0.2">
      <c r="A77" s="27"/>
      <c r="B77" s="45"/>
      <c r="C77" s="46"/>
      <c r="D77" s="46"/>
      <c r="E77" s="46"/>
      <c r="F77" s="46"/>
      <c r="G77" s="46"/>
      <c r="H77" s="46"/>
      <c r="I77" s="46"/>
      <c r="J77" s="46"/>
      <c r="K77" s="46"/>
      <c r="L77" s="40"/>
      <c r="S77" s="27"/>
      <c r="T77" s="27"/>
      <c r="U77" s="27"/>
      <c r="V77" s="27"/>
      <c r="W77" s="27"/>
      <c r="X77" s="27"/>
      <c r="Y77" s="27"/>
      <c r="Z77" s="27"/>
      <c r="AA77" s="27"/>
    </row>
    <row r="78" spans="1:27" hidden="1" x14ac:dyDescent="0.2"/>
    <row r="79" spans="1:27" hidden="1" x14ac:dyDescent="0.2"/>
    <row r="80" spans="1:27" hidden="1" x14ac:dyDescent="0.2"/>
    <row r="81" spans="1:27" s="2" customFormat="1" ht="6.95" hidden="1" customHeight="1" x14ac:dyDescent="0.2">
      <c r="A81" s="27"/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0"/>
      <c r="S81" s="27"/>
      <c r="T81" s="27"/>
      <c r="U81" s="27"/>
      <c r="V81" s="27"/>
      <c r="W81" s="27"/>
      <c r="X81" s="27"/>
      <c r="Y81" s="27"/>
      <c r="Z81" s="27"/>
      <c r="AA81" s="27"/>
    </row>
    <row r="82" spans="1:27" s="2" customFormat="1" ht="24.95" hidden="1" customHeight="1" x14ac:dyDescent="0.2">
      <c r="A82" s="27"/>
      <c r="B82" s="28"/>
      <c r="C82" s="19" t="s">
        <v>99</v>
      </c>
      <c r="D82" s="27"/>
      <c r="E82" s="27"/>
      <c r="F82" s="27"/>
      <c r="G82" s="27"/>
      <c r="H82" s="27"/>
      <c r="I82" s="27"/>
      <c r="J82" s="27"/>
      <c r="K82" s="27"/>
      <c r="L82" s="40"/>
      <c r="S82" s="27"/>
      <c r="T82" s="27"/>
      <c r="U82" s="27"/>
      <c r="V82" s="27"/>
      <c r="W82" s="27"/>
      <c r="X82" s="27"/>
      <c r="Y82" s="27"/>
      <c r="Z82" s="27"/>
      <c r="AA82" s="27"/>
    </row>
    <row r="83" spans="1:27" s="2" customFormat="1" ht="6.95" hidden="1" customHeight="1" x14ac:dyDescent="0.2">
      <c r="A83" s="27"/>
      <c r="B83" s="28"/>
      <c r="C83" s="27"/>
      <c r="D83" s="27"/>
      <c r="E83" s="27"/>
      <c r="F83" s="27"/>
      <c r="G83" s="27"/>
      <c r="H83" s="27"/>
      <c r="I83" s="27"/>
      <c r="J83" s="27"/>
      <c r="K83" s="27"/>
      <c r="L83" s="40"/>
      <c r="S83" s="27"/>
      <c r="T83" s="27"/>
      <c r="U83" s="27"/>
      <c r="V83" s="27"/>
      <c r="W83" s="27"/>
      <c r="X83" s="27"/>
      <c r="Y83" s="27"/>
      <c r="Z83" s="27"/>
      <c r="AA83" s="27"/>
    </row>
    <row r="84" spans="1:27" s="2" customFormat="1" ht="12" hidden="1" customHeight="1" x14ac:dyDescent="0.2">
      <c r="A84" s="27"/>
      <c r="B84" s="28"/>
      <c r="C84" s="24" t="s">
        <v>12</v>
      </c>
      <c r="D84" s="27"/>
      <c r="E84" s="27"/>
      <c r="F84" s="27"/>
      <c r="G84" s="27"/>
      <c r="H84" s="27"/>
      <c r="I84" s="27"/>
      <c r="J84" s="27"/>
      <c r="K84" s="27"/>
      <c r="L84" s="40"/>
      <c r="S84" s="27"/>
      <c r="T84" s="27"/>
      <c r="U84" s="27"/>
      <c r="V84" s="27"/>
      <c r="W84" s="27"/>
      <c r="X84" s="27"/>
      <c r="Y84" s="27"/>
      <c r="Z84" s="27"/>
      <c r="AA84" s="27"/>
    </row>
    <row r="85" spans="1:27" s="2" customFormat="1" ht="16.5" hidden="1" customHeight="1" x14ac:dyDescent="0.2">
      <c r="A85" s="27"/>
      <c r="B85" s="28"/>
      <c r="C85" s="27"/>
      <c r="D85" s="27"/>
      <c r="E85" s="232" t="str">
        <f>E7</f>
        <v>Rekonštr.cesty II/499  Havran - naviac práce 1 (km 2,500-4,3716)</v>
      </c>
      <c r="F85" s="233"/>
      <c r="G85" s="233"/>
      <c r="H85" s="233"/>
      <c r="I85" s="27"/>
      <c r="J85" s="27"/>
      <c r="K85" s="27"/>
      <c r="L85" s="40"/>
      <c r="S85" s="27"/>
      <c r="T85" s="27"/>
      <c r="U85" s="27"/>
      <c r="V85" s="27"/>
      <c r="W85" s="27"/>
      <c r="X85" s="27"/>
      <c r="Y85" s="27"/>
      <c r="Z85" s="27"/>
      <c r="AA85" s="27"/>
    </row>
    <row r="86" spans="1:27" s="1" customFormat="1" ht="12" hidden="1" customHeight="1" x14ac:dyDescent="0.2">
      <c r="B86" s="18"/>
      <c r="C86" s="24" t="s">
        <v>95</v>
      </c>
      <c r="L86" s="18"/>
    </row>
    <row r="87" spans="1:27" s="2" customFormat="1" ht="16.5" hidden="1" customHeight="1" x14ac:dyDescent="0.2">
      <c r="A87" s="27"/>
      <c r="B87" s="28"/>
      <c r="C87" s="27"/>
      <c r="D87" s="27"/>
      <c r="E87" s="232" t="s">
        <v>96</v>
      </c>
      <c r="F87" s="231"/>
      <c r="G87" s="231"/>
      <c r="H87" s="231"/>
      <c r="I87" s="27"/>
      <c r="J87" s="27"/>
      <c r="K87" s="27"/>
      <c r="L87" s="40"/>
      <c r="S87" s="27"/>
      <c r="T87" s="27"/>
      <c r="U87" s="27"/>
      <c r="V87" s="27"/>
      <c r="W87" s="27"/>
      <c r="X87" s="27"/>
      <c r="Y87" s="27"/>
      <c r="Z87" s="27"/>
      <c r="AA87" s="27"/>
    </row>
    <row r="88" spans="1:27" s="2" customFormat="1" ht="12" hidden="1" customHeight="1" x14ac:dyDescent="0.2">
      <c r="A88" s="27"/>
      <c r="B88" s="28"/>
      <c r="C88" s="24" t="s">
        <v>97</v>
      </c>
      <c r="D88" s="27"/>
      <c r="E88" s="27"/>
      <c r="F88" s="27"/>
      <c r="G88" s="27"/>
      <c r="H88" s="27"/>
      <c r="I88" s="27"/>
      <c r="J88" s="27"/>
      <c r="K88" s="27"/>
      <c r="L88" s="40"/>
      <c r="S88" s="27"/>
      <c r="T88" s="27"/>
      <c r="U88" s="27"/>
      <c r="V88" s="27"/>
      <c r="W88" s="27"/>
      <c r="X88" s="27"/>
      <c r="Y88" s="27"/>
      <c r="Z88" s="27"/>
      <c r="AA88" s="27"/>
    </row>
    <row r="89" spans="1:27" s="2" customFormat="1" ht="16.5" hidden="1" customHeight="1" x14ac:dyDescent="0.2">
      <c r="A89" s="27"/>
      <c r="B89" s="28"/>
      <c r="C89" s="27"/>
      <c r="D89" s="27"/>
      <c r="E89" s="190" t="str">
        <f>E11</f>
        <v>01 nav. pr. 1 - Výmena vozovky v km 2,5000-4,3716</v>
      </c>
      <c r="F89" s="231"/>
      <c r="G89" s="231"/>
      <c r="H89" s="231"/>
      <c r="I89" s="27"/>
      <c r="J89" s="27"/>
      <c r="K89" s="27"/>
      <c r="L89" s="40"/>
      <c r="S89" s="27"/>
      <c r="T89" s="27"/>
      <c r="U89" s="27"/>
      <c r="V89" s="27"/>
      <c r="W89" s="27"/>
      <c r="X89" s="27"/>
      <c r="Y89" s="27"/>
      <c r="Z89" s="27"/>
      <c r="AA89" s="27"/>
    </row>
    <row r="90" spans="1:27" s="2" customFormat="1" ht="6.95" hidden="1" customHeight="1" x14ac:dyDescent="0.2">
      <c r="A90" s="27"/>
      <c r="B90" s="28"/>
      <c r="C90" s="27"/>
      <c r="D90" s="27"/>
      <c r="E90" s="27"/>
      <c r="F90" s="27"/>
      <c r="G90" s="27"/>
      <c r="H90" s="27"/>
      <c r="I90" s="27"/>
      <c r="J90" s="27"/>
      <c r="K90" s="27"/>
      <c r="L90" s="40"/>
      <c r="S90" s="27"/>
      <c r="T90" s="27"/>
      <c r="U90" s="27"/>
      <c r="V90" s="27"/>
      <c r="W90" s="27"/>
      <c r="X90" s="27"/>
      <c r="Y90" s="27"/>
      <c r="Z90" s="27"/>
      <c r="AA90" s="27"/>
    </row>
    <row r="91" spans="1:27" s="2" customFormat="1" ht="12" hidden="1" customHeight="1" x14ac:dyDescent="0.2">
      <c r="A91" s="27"/>
      <c r="B91" s="28"/>
      <c r="C91" s="24" t="s">
        <v>15</v>
      </c>
      <c r="D91" s="27"/>
      <c r="E91" s="27"/>
      <c r="F91" s="22" t="str">
        <f>F14</f>
        <v xml:space="preserve"> </v>
      </c>
      <c r="G91" s="27"/>
      <c r="H91" s="27"/>
      <c r="I91" s="24" t="s">
        <v>17</v>
      </c>
      <c r="J91" s="53">
        <f>IF(J14="","",J14)</f>
        <v>0</v>
      </c>
      <c r="K91" s="27"/>
      <c r="L91" s="40"/>
      <c r="S91" s="27"/>
      <c r="T91" s="27"/>
      <c r="U91" s="27"/>
      <c r="V91" s="27"/>
      <c r="W91" s="27"/>
      <c r="X91" s="27"/>
      <c r="Y91" s="27"/>
      <c r="Z91" s="27"/>
      <c r="AA91" s="27"/>
    </row>
    <row r="92" spans="1:27" s="2" customFormat="1" ht="6.95" hidden="1" customHeight="1" x14ac:dyDescent="0.2">
      <c r="A92" s="27"/>
      <c r="B92" s="28"/>
      <c r="C92" s="27"/>
      <c r="D92" s="27"/>
      <c r="E92" s="27"/>
      <c r="F92" s="27"/>
      <c r="G92" s="27"/>
      <c r="H92" s="27"/>
      <c r="I92" s="27"/>
      <c r="J92" s="27"/>
      <c r="K92" s="27"/>
      <c r="L92" s="40"/>
      <c r="S92" s="27"/>
      <c r="T92" s="27"/>
      <c r="U92" s="27"/>
      <c r="V92" s="27"/>
      <c r="W92" s="27"/>
      <c r="X92" s="27"/>
      <c r="Y92" s="27"/>
      <c r="Z92" s="27"/>
      <c r="AA92" s="27"/>
    </row>
    <row r="93" spans="1:27" s="2" customFormat="1" ht="15.2" hidden="1" customHeight="1" x14ac:dyDescent="0.2">
      <c r="A93" s="27"/>
      <c r="B93" s="28"/>
      <c r="C93" s="24" t="s">
        <v>18</v>
      </c>
      <c r="D93" s="27"/>
      <c r="E93" s="27"/>
      <c r="F93" s="22" t="str">
        <f>E17</f>
        <v>Trnavský samosprávny kraj</v>
      </c>
      <c r="G93" s="27"/>
      <c r="H93" s="27"/>
      <c r="I93" s="24" t="s">
        <v>27</v>
      </c>
      <c r="J93" s="25" t="str">
        <f>E23</f>
        <v xml:space="preserve"> </v>
      </c>
      <c r="K93" s="27"/>
      <c r="L93" s="40"/>
      <c r="S93" s="27"/>
      <c r="T93" s="27"/>
      <c r="U93" s="27"/>
      <c r="V93" s="27"/>
      <c r="W93" s="27"/>
      <c r="X93" s="27"/>
      <c r="Y93" s="27"/>
      <c r="Z93" s="27"/>
      <c r="AA93" s="27"/>
    </row>
    <row r="94" spans="1:27" s="2" customFormat="1" ht="15.2" hidden="1" customHeight="1" x14ac:dyDescent="0.2">
      <c r="A94" s="27"/>
      <c r="B94" s="28"/>
      <c r="C94" s="24" t="s">
        <v>23</v>
      </c>
      <c r="D94" s="27"/>
      <c r="E94" s="27"/>
      <c r="F94" s="22" t="str">
        <f>IF(E20="","",E20)</f>
        <v>Swietelsky-Slovakia spol. s r.o.</v>
      </c>
      <c r="G94" s="27"/>
      <c r="H94" s="27"/>
      <c r="I94" s="24" t="s">
        <v>29</v>
      </c>
      <c r="J94" s="25" t="str">
        <f>E26</f>
        <v xml:space="preserve"> </v>
      </c>
      <c r="K94" s="27"/>
      <c r="L94" s="40"/>
      <c r="S94" s="27"/>
      <c r="T94" s="27"/>
      <c r="U94" s="27"/>
      <c r="V94" s="27"/>
      <c r="W94" s="27"/>
      <c r="X94" s="27"/>
      <c r="Y94" s="27"/>
      <c r="Z94" s="27"/>
      <c r="AA94" s="27"/>
    </row>
    <row r="95" spans="1:27" s="2" customFormat="1" ht="10.35" hidden="1" customHeight="1" x14ac:dyDescent="0.2">
      <c r="A95" s="27"/>
      <c r="B95" s="28"/>
      <c r="C95" s="27"/>
      <c r="D95" s="27"/>
      <c r="E95" s="27"/>
      <c r="F95" s="27"/>
      <c r="G95" s="27"/>
      <c r="H95" s="27"/>
      <c r="I95" s="27"/>
      <c r="J95" s="27"/>
      <c r="K95" s="27"/>
      <c r="L95" s="40"/>
      <c r="S95" s="27"/>
      <c r="T95" s="27"/>
      <c r="U95" s="27"/>
      <c r="V95" s="27"/>
      <c r="W95" s="27"/>
      <c r="X95" s="27"/>
      <c r="Y95" s="27"/>
      <c r="Z95" s="27"/>
      <c r="AA95" s="27"/>
    </row>
    <row r="96" spans="1:27" s="2" customFormat="1" ht="29.25" hidden="1" customHeight="1" x14ac:dyDescent="0.2">
      <c r="A96" s="27"/>
      <c r="B96" s="28"/>
      <c r="C96" s="116" t="s">
        <v>100</v>
      </c>
      <c r="D96" s="108"/>
      <c r="E96" s="108"/>
      <c r="F96" s="108"/>
      <c r="G96" s="108"/>
      <c r="H96" s="108"/>
      <c r="I96" s="108"/>
      <c r="J96" s="117" t="s">
        <v>101</v>
      </c>
      <c r="K96" s="108"/>
      <c r="L96" s="40"/>
      <c r="S96" s="27"/>
      <c r="T96" s="27"/>
      <c r="U96" s="27"/>
      <c r="V96" s="27"/>
      <c r="W96" s="27"/>
      <c r="X96" s="27"/>
      <c r="Y96" s="27"/>
      <c r="Z96" s="27"/>
      <c r="AA96" s="27"/>
    </row>
    <row r="97" spans="1:43" s="2" customFormat="1" ht="10.35" hidden="1" customHeight="1" x14ac:dyDescent="0.2">
      <c r="A97" s="27"/>
      <c r="B97" s="28"/>
      <c r="C97" s="27"/>
      <c r="D97" s="27"/>
      <c r="E97" s="27"/>
      <c r="F97" s="27"/>
      <c r="G97" s="27"/>
      <c r="H97" s="27"/>
      <c r="I97" s="27"/>
      <c r="J97" s="27"/>
      <c r="K97" s="27"/>
      <c r="L97" s="40"/>
      <c r="S97" s="27"/>
      <c r="T97" s="27"/>
      <c r="U97" s="27"/>
      <c r="V97" s="27"/>
      <c r="W97" s="27"/>
      <c r="X97" s="27"/>
      <c r="Y97" s="27"/>
      <c r="Z97" s="27"/>
      <c r="AA97" s="27"/>
    </row>
    <row r="98" spans="1:43" s="2" customFormat="1" ht="22.9" hidden="1" customHeight="1" x14ac:dyDescent="0.2">
      <c r="A98" s="27"/>
      <c r="B98" s="28"/>
      <c r="C98" s="118" t="s">
        <v>102</v>
      </c>
      <c r="D98" s="27"/>
      <c r="E98" s="27"/>
      <c r="F98" s="27"/>
      <c r="G98" s="27"/>
      <c r="H98" s="27"/>
      <c r="I98" s="27"/>
      <c r="J98" s="69">
        <f>J131</f>
        <v>30037.64</v>
      </c>
      <c r="K98" s="27"/>
      <c r="L98" s="40"/>
      <c r="S98" s="27"/>
      <c r="T98" s="27"/>
      <c r="U98" s="27"/>
      <c r="V98" s="27"/>
      <c r="W98" s="27"/>
      <c r="X98" s="27"/>
      <c r="Y98" s="27"/>
      <c r="Z98" s="27"/>
      <c r="AA98" s="27"/>
      <c r="AQ98" s="15" t="s">
        <v>103</v>
      </c>
    </row>
    <row r="99" spans="1:43" s="9" customFormat="1" ht="24.95" hidden="1" customHeight="1" x14ac:dyDescent="0.2">
      <c r="B99" s="119"/>
      <c r="D99" s="120" t="s">
        <v>104</v>
      </c>
      <c r="E99" s="121"/>
      <c r="F99" s="121"/>
      <c r="G99" s="121"/>
      <c r="H99" s="121"/>
      <c r="I99" s="121"/>
      <c r="J99" s="122">
        <f>J132</f>
        <v>30037.64</v>
      </c>
      <c r="L99" s="119"/>
    </row>
    <row r="100" spans="1:43" s="10" customFormat="1" ht="19.899999999999999" hidden="1" customHeight="1" x14ac:dyDescent="0.2">
      <c r="B100" s="123"/>
      <c r="D100" s="124" t="s">
        <v>105</v>
      </c>
      <c r="E100" s="125"/>
      <c r="F100" s="125"/>
      <c r="G100" s="125"/>
      <c r="H100" s="125"/>
      <c r="I100" s="125"/>
      <c r="J100" s="126">
        <f>J133</f>
        <v>9795.74</v>
      </c>
      <c r="L100" s="123"/>
    </row>
    <row r="101" spans="1:43" s="10" customFormat="1" ht="19.899999999999999" hidden="1" customHeight="1" x14ac:dyDescent="0.2">
      <c r="B101" s="123"/>
      <c r="D101" s="124" t="s">
        <v>106</v>
      </c>
      <c r="E101" s="125"/>
      <c r="F101" s="125"/>
      <c r="G101" s="125"/>
      <c r="H101" s="125"/>
      <c r="I101" s="125"/>
      <c r="J101" s="126">
        <f>J163</f>
        <v>0</v>
      </c>
      <c r="L101" s="123"/>
    </row>
    <row r="102" spans="1:43" s="10" customFormat="1" ht="19.899999999999999" hidden="1" customHeight="1" x14ac:dyDescent="0.2">
      <c r="B102" s="123"/>
      <c r="D102" s="124" t="s">
        <v>107</v>
      </c>
      <c r="E102" s="125"/>
      <c r="F102" s="125"/>
      <c r="G102" s="125"/>
      <c r="H102" s="125"/>
      <c r="I102" s="125"/>
      <c r="J102" s="126">
        <f>J166</f>
        <v>0</v>
      </c>
      <c r="L102" s="123"/>
    </row>
    <row r="103" spans="1:43" s="10" customFormat="1" ht="19.899999999999999" hidden="1" customHeight="1" x14ac:dyDescent="0.2">
      <c r="B103" s="123"/>
      <c r="D103" s="124" t="s">
        <v>108</v>
      </c>
      <c r="E103" s="125"/>
      <c r="F103" s="125"/>
      <c r="G103" s="125"/>
      <c r="H103" s="125"/>
      <c r="I103" s="125"/>
      <c r="J103" s="126">
        <f>J170</f>
        <v>0</v>
      </c>
      <c r="L103" s="123"/>
    </row>
    <row r="104" spans="1:43" s="10" customFormat="1" ht="19.899999999999999" hidden="1" customHeight="1" x14ac:dyDescent="0.2">
      <c r="B104" s="123"/>
      <c r="D104" s="124" t="s">
        <v>109</v>
      </c>
      <c r="E104" s="125"/>
      <c r="F104" s="125"/>
      <c r="G104" s="125"/>
      <c r="H104" s="125"/>
      <c r="I104" s="125"/>
      <c r="J104" s="126">
        <f>J175</f>
        <v>14868</v>
      </c>
      <c r="L104" s="123"/>
    </row>
    <row r="105" spans="1:43" s="10" customFormat="1" ht="19.899999999999999" hidden="1" customHeight="1" x14ac:dyDescent="0.2">
      <c r="B105" s="123"/>
      <c r="D105" s="124" t="s">
        <v>110</v>
      </c>
      <c r="E105" s="125"/>
      <c r="F105" s="125"/>
      <c r="G105" s="125"/>
      <c r="H105" s="125"/>
      <c r="I105" s="125"/>
      <c r="J105" s="126">
        <f>J192</f>
        <v>0</v>
      </c>
      <c r="L105" s="123"/>
    </row>
    <row r="106" spans="1:43" s="10" customFormat="1" ht="19.899999999999999" hidden="1" customHeight="1" x14ac:dyDescent="0.2">
      <c r="B106" s="123"/>
      <c r="D106" s="124" t="s">
        <v>111</v>
      </c>
      <c r="E106" s="125"/>
      <c r="F106" s="125"/>
      <c r="G106" s="125"/>
      <c r="H106" s="125"/>
      <c r="I106" s="125"/>
      <c r="J106" s="126">
        <f>J200</f>
        <v>5105.920000000001</v>
      </c>
      <c r="L106" s="123"/>
    </row>
    <row r="107" spans="1:43" s="10" customFormat="1" ht="19.899999999999999" hidden="1" customHeight="1" x14ac:dyDescent="0.2">
      <c r="B107" s="123"/>
      <c r="D107" s="124" t="s">
        <v>112</v>
      </c>
      <c r="E107" s="125"/>
      <c r="F107" s="125"/>
      <c r="G107" s="125"/>
      <c r="H107" s="125"/>
      <c r="I107" s="125"/>
      <c r="J107" s="126">
        <f>J244</f>
        <v>267.98</v>
      </c>
      <c r="L107" s="123"/>
    </row>
    <row r="108" spans="1:43" s="9" customFormat="1" ht="24.95" hidden="1" customHeight="1" x14ac:dyDescent="0.2">
      <c r="B108" s="119"/>
      <c r="D108" s="120" t="s">
        <v>113</v>
      </c>
      <c r="E108" s="121"/>
      <c r="F108" s="121"/>
      <c r="G108" s="121"/>
      <c r="H108" s="121"/>
      <c r="I108" s="121"/>
      <c r="J108" s="122">
        <f>J246</f>
        <v>0</v>
      </c>
      <c r="L108" s="119"/>
    </row>
    <row r="109" spans="1:43" s="10" customFormat="1" ht="19.899999999999999" hidden="1" customHeight="1" x14ac:dyDescent="0.2">
      <c r="B109" s="123"/>
      <c r="D109" s="124" t="s">
        <v>114</v>
      </c>
      <c r="E109" s="125"/>
      <c r="F109" s="125"/>
      <c r="G109" s="125"/>
      <c r="H109" s="125"/>
      <c r="I109" s="125"/>
      <c r="J109" s="126">
        <f>J247</f>
        <v>0</v>
      </c>
      <c r="L109" s="123"/>
    </row>
    <row r="110" spans="1:43" s="2" customFormat="1" ht="21.75" hidden="1" customHeight="1" x14ac:dyDescent="0.2">
      <c r="A110" s="27"/>
      <c r="B110" s="28"/>
      <c r="C110" s="27"/>
      <c r="D110" s="27"/>
      <c r="E110" s="27"/>
      <c r="F110" s="27"/>
      <c r="G110" s="27"/>
      <c r="H110" s="27"/>
      <c r="I110" s="27"/>
      <c r="J110" s="27"/>
      <c r="K110" s="27"/>
      <c r="L110" s="40"/>
      <c r="S110" s="27"/>
      <c r="T110" s="27"/>
      <c r="U110" s="27"/>
      <c r="V110" s="27"/>
      <c r="W110" s="27"/>
      <c r="X110" s="27"/>
      <c r="Y110" s="27"/>
      <c r="Z110" s="27"/>
      <c r="AA110" s="27"/>
    </row>
    <row r="111" spans="1:43" s="2" customFormat="1" ht="6.95" hidden="1" customHeight="1" x14ac:dyDescent="0.2">
      <c r="A111" s="27"/>
      <c r="B111" s="45"/>
      <c r="C111" s="46"/>
      <c r="D111" s="46"/>
      <c r="E111" s="46"/>
      <c r="F111" s="46"/>
      <c r="G111" s="46"/>
      <c r="H111" s="46"/>
      <c r="I111" s="46"/>
      <c r="J111" s="46"/>
      <c r="K111" s="46"/>
      <c r="L111" s="40"/>
      <c r="S111" s="27"/>
      <c r="T111" s="27"/>
      <c r="U111" s="27"/>
      <c r="V111" s="27"/>
      <c r="W111" s="27"/>
      <c r="X111" s="27"/>
      <c r="Y111" s="27"/>
      <c r="Z111" s="27"/>
      <c r="AA111" s="27"/>
    </row>
    <row r="112" spans="1:43" hidden="1" x14ac:dyDescent="0.2"/>
    <row r="113" spans="1:27" hidden="1" x14ac:dyDescent="0.2"/>
    <row r="114" spans="1:27" hidden="1" x14ac:dyDescent="0.2"/>
    <row r="115" spans="1:27" s="2" customFormat="1" ht="6.95" customHeight="1" x14ac:dyDescent="0.2">
      <c r="A115" s="27"/>
      <c r="B115" s="47"/>
      <c r="C115" s="48"/>
      <c r="D115" s="48"/>
      <c r="E115" s="48"/>
      <c r="F115" s="48"/>
      <c r="G115" s="48"/>
      <c r="H115" s="48"/>
      <c r="I115" s="48"/>
      <c r="J115" s="48"/>
      <c r="K115" s="48"/>
      <c r="L115" s="40"/>
      <c r="S115" s="27"/>
      <c r="T115" s="27"/>
      <c r="U115" s="27"/>
      <c r="V115" s="27"/>
      <c r="W115" s="27"/>
      <c r="X115" s="27"/>
      <c r="Y115" s="27"/>
      <c r="Z115" s="27"/>
      <c r="AA115" s="27"/>
    </row>
    <row r="116" spans="1:27" s="2" customFormat="1" ht="24.95" customHeight="1" x14ac:dyDescent="0.2">
      <c r="A116" s="27"/>
      <c r="B116" s="28"/>
      <c r="C116" s="19" t="s">
        <v>115</v>
      </c>
      <c r="D116" s="27"/>
      <c r="E116" s="27"/>
      <c r="F116" s="27"/>
      <c r="G116" s="27"/>
      <c r="H116" s="27"/>
      <c r="I116" s="27"/>
      <c r="J116" s="27"/>
      <c r="K116" s="27"/>
      <c r="L116" s="40"/>
      <c r="S116" s="27"/>
      <c r="T116" s="27"/>
      <c r="U116" s="27"/>
      <c r="V116" s="27"/>
      <c r="W116" s="27"/>
      <c r="X116" s="27"/>
      <c r="Y116" s="27"/>
      <c r="Z116" s="27"/>
      <c r="AA116" s="27"/>
    </row>
    <row r="117" spans="1:27" s="2" customFormat="1" ht="6.95" customHeight="1" x14ac:dyDescent="0.2">
      <c r="A117" s="27"/>
      <c r="B117" s="28"/>
      <c r="C117" s="27"/>
      <c r="D117" s="27"/>
      <c r="E117" s="27"/>
      <c r="F117" s="27"/>
      <c r="G117" s="27"/>
      <c r="H117" s="27"/>
      <c r="I117" s="27"/>
      <c r="J117" s="27"/>
      <c r="K117" s="27"/>
      <c r="L117" s="40"/>
      <c r="S117" s="27"/>
      <c r="T117" s="27"/>
      <c r="U117" s="27"/>
      <c r="V117" s="27"/>
      <c r="W117" s="27"/>
      <c r="X117" s="27"/>
      <c r="Y117" s="27"/>
      <c r="Z117" s="27"/>
      <c r="AA117" s="27"/>
    </row>
    <row r="118" spans="1:27" s="2" customFormat="1" ht="12" customHeight="1" x14ac:dyDescent="0.2">
      <c r="A118" s="27"/>
      <c r="B118" s="28"/>
      <c r="C118" s="24" t="s">
        <v>12</v>
      </c>
      <c r="D118" s="27"/>
      <c r="E118" s="27"/>
      <c r="F118" s="27"/>
      <c r="G118" s="27"/>
      <c r="H118" s="27"/>
      <c r="I118" s="27"/>
      <c r="J118" s="27"/>
      <c r="K118" s="27"/>
      <c r="L118" s="40"/>
      <c r="S118" s="27"/>
      <c r="T118" s="27"/>
      <c r="U118" s="27"/>
      <c r="V118" s="27"/>
      <c r="W118" s="27"/>
      <c r="X118" s="27"/>
      <c r="Y118" s="27"/>
      <c r="Z118" s="27"/>
      <c r="AA118" s="27"/>
    </row>
    <row r="119" spans="1:27" s="2" customFormat="1" ht="16.5" customHeight="1" x14ac:dyDescent="0.2">
      <c r="A119" s="27"/>
      <c r="B119" s="28"/>
      <c r="C119" s="27"/>
      <c r="D119" s="27"/>
      <c r="E119" s="232" t="str">
        <f>E7</f>
        <v>Rekonštr.cesty II/499  Havran - naviac práce 1 (km 2,500-4,3716)</v>
      </c>
      <c r="F119" s="233"/>
      <c r="G119" s="233"/>
      <c r="H119" s="233"/>
      <c r="I119" s="27"/>
      <c r="J119" s="27"/>
      <c r="K119" s="27"/>
      <c r="L119" s="40"/>
      <c r="S119" s="27"/>
      <c r="T119" s="27"/>
      <c r="U119" s="27"/>
      <c r="V119" s="27"/>
      <c r="W119" s="27"/>
      <c r="X119" s="27"/>
      <c r="Y119" s="27"/>
      <c r="Z119" s="27"/>
      <c r="AA119" s="27"/>
    </row>
    <row r="120" spans="1:27" s="1" customFormat="1" ht="12" customHeight="1" x14ac:dyDescent="0.2">
      <c r="B120" s="18"/>
      <c r="C120" s="24" t="s">
        <v>95</v>
      </c>
      <c r="L120" s="18"/>
    </row>
    <row r="121" spans="1:27" s="2" customFormat="1" ht="16.5" customHeight="1" x14ac:dyDescent="0.2">
      <c r="A121" s="27"/>
      <c r="B121" s="28"/>
      <c r="C121" s="27"/>
      <c r="D121" s="27"/>
      <c r="E121" s="232" t="s">
        <v>96</v>
      </c>
      <c r="F121" s="231"/>
      <c r="G121" s="231"/>
      <c r="H121" s="231"/>
      <c r="I121" s="27"/>
      <c r="J121" s="27"/>
      <c r="K121" s="27"/>
      <c r="L121" s="40"/>
      <c r="S121" s="27"/>
      <c r="T121" s="27"/>
      <c r="U121" s="27"/>
      <c r="V121" s="27"/>
      <c r="W121" s="27"/>
      <c r="X121" s="27"/>
      <c r="Y121" s="27"/>
      <c r="Z121" s="27"/>
      <c r="AA121" s="27"/>
    </row>
    <row r="122" spans="1:27" s="2" customFormat="1" ht="12" customHeight="1" x14ac:dyDescent="0.2">
      <c r="A122" s="27"/>
      <c r="B122" s="28"/>
      <c r="C122" s="24" t="s">
        <v>97</v>
      </c>
      <c r="D122" s="27"/>
      <c r="E122" s="27"/>
      <c r="F122" s="27"/>
      <c r="G122" s="27"/>
      <c r="H122" s="27"/>
      <c r="I122" s="27"/>
      <c r="J122" s="27"/>
      <c r="K122" s="27"/>
      <c r="L122" s="40"/>
      <c r="S122" s="27"/>
      <c r="T122" s="27"/>
      <c r="U122" s="27"/>
      <c r="V122" s="27"/>
      <c r="W122" s="27"/>
      <c r="X122" s="27"/>
      <c r="Y122" s="27"/>
      <c r="Z122" s="27"/>
      <c r="AA122" s="27"/>
    </row>
    <row r="123" spans="1:27" s="2" customFormat="1" ht="16.5" customHeight="1" x14ac:dyDescent="0.2">
      <c r="A123" s="27"/>
      <c r="B123" s="28"/>
      <c r="C123" s="27"/>
      <c r="D123" s="27"/>
      <c r="E123" s="190" t="str">
        <f>E11</f>
        <v>01 nav. pr. 1 - Výmena vozovky v km 2,5000-4,3716</v>
      </c>
      <c r="F123" s="231"/>
      <c r="G123" s="231"/>
      <c r="H123" s="231"/>
      <c r="I123" s="27"/>
      <c r="J123" s="27"/>
      <c r="K123" s="27"/>
      <c r="L123" s="40"/>
      <c r="S123" s="27"/>
      <c r="T123" s="27"/>
      <c r="U123" s="27"/>
      <c r="V123" s="27"/>
      <c r="W123" s="27"/>
      <c r="X123" s="27"/>
      <c r="Y123" s="27"/>
      <c r="Z123" s="27"/>
      <c r="AA123" s="27"/>
    </row>
    <row r="124" spans="1:27" s="2" customFormat="1" ht="6.95" customHeight="1" x14ac:dyDescent="0.2">
      <c r="A124" s="27"/>
      <c r="B124" s="28"/>
      <c r="C124" s="27"/>
      <c r="D124" s="27"/>
      <c r="E124" s="27"/>
      <c r="F124" s="27"/>
      <c r="G124" s="27"/>
      <c r="H124" s="27"/>
      <c r="I124" s="27"/>
      <c r="J124" s="27"/>
      <c r="K124" s="27"/>
      <c r="L124" s="40"/>
      <c r="S124" s="27"/>
      <c r="T124" s="27"/>
      <c r="U124" s="27"/>
      <c r="V124" s="27"/>
      <c r="W124" s="27"/>
      <c r="X124" s="27"/>
      <c r="Y124" s="27"/>
      <c r="Z124" s="27"/>
      <c r="AA124" s="27"/>
    </row>
    <row r="125" spans="1:27" s="2" customFormat="1" ht="12" customHeight="1" x14ac:dyDescent="0.2">
      <c r="A125" s="27"/>
      <c r="B125" s="28"/>
      <c r="C125" s="24" t="s">
        <v>15</v>
      </c>
      <c r="D125" s="27"/>
      <c r="E125" s="27"/>
      <c r="F125" s="22" t="str">
        <f>F14</f>
        <v xml:space="preserve"> </v>
      </c>
      <c r="G125" s="27"/>
      <c r="H125" s="27"/>
      <c r="I125" s="24" t="s">
        <v>17</v>
      </c>
      <c r="J125" s="53"/>
      <c r="K125" s="27"/>
      <c r="L125" s="40"/>
      <c r="S125" s="27"/>
      <c r="T125" s="27"/>
      <c r="U125" s="27"/>
      <c r="V125" s="27"/>
      <c r="W125" s="27"/>
      <c r="X125" s="27"/>
      <c r="Y125" s="27"/>
      <c r="Z125" s="27"/>
      <c r="AA125" s="27"/>
    </row>
    <row r="126" spans="1:27" s="2" customFormat="1" ht="6.95" customHeight="1" x14ac:dyDescent="0.2">
      <c r="A126" s="27"/>
      <c r="B126" s="28"/>
      <c r="C126" s="27"/>
      <c r="D126" s="27"/>
      <c r="E126" s="27"/>
      <c r="F126" s="27"/>
      <c r="G126" s="27"/>
      <c r="H126" s="27"/>
      <c r="I126" s="27"/>
      <c r="J126" s="27"/>
      <c r="K126" s="27"/>
      <c r="L126" s="40"/>
      <c r="S126" s="27"/>
      <c r="T126" s="27"/>
      <c r="U126" s="27"/>
      <c r="V126" s="27"/>
      <c r="W126" s="27"/>
      <c r="X126" s="27"/>
      <c r="Y126" s="27"/>
      <c r="Z126" s="27"/>
      <c r="AA126" s="27"/>
    </row>
    <row r="127" spans="1:27" s="2" customFormat="1" ht="15.2" customHeight="1" x14ac:dyDescent="0.2">
      <c r="A127" s="27"/>
      <c r="B127" s="28"/>
      <c r="C127" s="24" t="s">
        <v>18</v>
      </c>
      <c r="D127" s="27"/>
      <c r="E127" s="27"/>
      <c r="F127" s="22" t="str">
        <f>E17</f>
        <v>Trnavský samosprávny kraj</v>
      </c>
      <c r="G127" s="27"/>
      <c r="H127" s="27"/>
      <c r="I127" s="24" t="s">
        <v>27</v>
      </c>
      <c r="J127" s="25" t="str">
        <f>E23</f>
        <v xml:space="preserve"> </v>
      </c>
      <c r="K127" s="27"/>
      <c r="L127" s="40"/>
      <c r="S127" s="27"/>
      <c r="T127" s="27"/>
      <c r="U127" s="27"/>
      <c r="V127" s="27"/>
      <c r="W127" s="27"/>
      <c r="X127" s="27"/>
      <c r="Y127" s="27"/>
      <c r="Z127" s="27"/>
      <c r="AA127" s="27"/>
    </row>
    <row r="128" spans="1:27" s="2" customFormat="1" ht="15.2" customHeight="1" x14ac:dyDescent="0.2">
      <c r="A128" s="27"/>
      <c r="B128" s="28"/>
      <c r="C128" s="24" t="s">
        <v>23</v>
      </c>
      <c r="D128" s="27"/>
      <c r="E128" s="27"/>
      <c r="F128" s="22" t="str">
        <f>IF(E20="","",E20)</f>
        <v>Swietelsky-Slovakia spol. s r.o.</v>
      </c>
      <c r="G128" s="27"/>
      <c r="H128" s="27"/>
      <c r="I128" s="24" t="s">
        <v>29</v>
      </c>
      <c r="J128" s="25" t="str">
        <f>E26</f>
        <v xml:space="preserve"> </v>
      </c>
      <c r="K128" s="27"/>
      <c r="L128" s="40"/>
      <c r="S128" s="27"/>
      <c r="T128" s="27"/>
      <c r="U128" s="27"/>
      <c r="V128" s="27"/>
      <c r="W128" s="27"/>
      <c r="X128" s="27"/>
      <c r="Y128" s="27"/>
      <c r="Z128" s="27"/>
      <c r="AA128" s="27"/>
    </row>
    <row r="129" spans="1:61" s="2" customFormat="1" ht="10.35" customHeight="1" x14ac:dyDescent="0.2">
      <c r="A129" s="27"/>
      <c r="B129" s="28"/>
      <c r="C129" s="27"/>
      <c r="D129" s="27"/>
      <c r="E129" s="27"/>
      <c r="F129" s="27"/>
      <c r="G129" s="27"/>
      <c r="H129" s="27"/>
      <c r="I129" s="27"/>
      <c r="J129" s="27"/>
      <c r="K129" s="27"/>
      <c r="L129" s="40"/>
      <c r="S129" s="27"/>
      <c r="T129" s="27"/>
      <c r="U129" s="27"/>
      <c r="V129" s="27"/>
      <c r="W129" s="27"/>
      <c r="X129" s="27"/>
      <c r="Y129" s="27"/>
      <c r="Z129" s="27"/>
      <c r="AA129" s="27"/>
    </row>
    <row r="130" spans="1:61" s="11" customFormat="1" ht="29.25" customHeight="1" x14ac:dyDescent="0.2">
      <c r="A130" s="127"/>
      <c r="B130" s="128"/>
      <c r="C130" s="129" t="s">
        <v>116</v>
      </c>
      <c r="D130" s="130" t="s">
        <v>56</v>
      </c>
      <c r="E130" s="130" t="s">
        <v>52</v>
      </c>
      <c r="F130" s="130" t="s">
        <v>53</v>
      </c>
      <c r="G130" s="130" t="s">
        <v>117</v>
      </c>
      <c r="H130" s="130" t="s">
        <v>118</v>
      </c>
      <c r="I130" s="130" t="s">
        <v>119</v>
      </c>
      <c r="J130" s="131" t="s">
        <v>101</v>
      </c>
      <c r="K130" s="132" t="s">
        <v>120</v>
      </c>
      <c r="L130" s="133"/>
      <c r="M130" s="60" t="s">
        <v>1</v>
      </c>
      <c r="N130" s="61" t="s">
        <v>35</v>
      </c>
      <c r="O130" s="61" t="s">
        <v>121</v>
      </c>
      <c r="P130" s="61" t="s">
        <v>122</v>
      </c>
      <c r="Q130" s="61" t="s">
        <v>123</v>
      </c>
      <c r="R130" s="61" t="s">
        <v>124</v>
      </c>
      <c r="S130" s="61" t="s">
        <v>125</v>
      </c>
      <c r="T130" s="62" t="s">
        <v>126</v>
      </c>
      <c r="U130" s="127"/>
      <c r="V130" s="127"/>
      <c r="W130" s="127"/>
      <c r="X130" s="127"/>
      <c r="Y130" s="127"/>
      <c r="Z130" s="127"/>
      <c r="AA130" s="127"/>
    </row>
    <row r="131" spans="1:61" s="2" customFormat="1" ht="22.9" customHeight="1" x14ac:dyDescent="0.25">
      <c r="A131" s="27"/>
      <c r="B131" s="28"/>
      <c r="C131" s="67" t="s">
        <v>102</v>
      </c>
      <c r="D131" s="27"/>
      <c r="E131" s="27"/>
      <c r="F131" s="27"/>
      <c r="G131" s="27"/>
      <c r="H131" s="27"/>
      <c r="I131" s="27"/>
      <c r="J131" s="134">
        <f>BG131</f>
        <v>30037.64</v>
      </c>
      <c r="K131" s="27"/>
      <c r="L131" s="28"/>
      <c r="M131" s="63"/>
      <c r="N131" s="54"/>
      <c r="O131" s="64"/>
      <c r="P131" s="135">
        <f>P132+P246</f>
        <v>878.55041331254779</v>
      </c>
      <c r="Q131" s="64"/>
      <c r="R131" s="135">
        <f>R132+R246</f>
        <v>924.48681806586535</v>
      </c>
      <c r="S131" s="64"/>
      <c r="T131" s="136">
        <f>T132+T246</f>
        <v>678.30000000000234</v>
      </c>
      <c r="U131" s="27"/>
      <c r="V131" s="27"/>
      <c r="W131" s="27"/>
      <c r="X131" s="27"/>
      <c r="Y131" s="27"/>
      <c r="Z131" s="27"/>
      <c r="AA131" s="27"/>
      <c r="AP131" s="15" t="s">
        <v>70</v>
      </c>
      <c r="AQ131" s="15" t="s">
        <v>103</v>
      </c>
      <c r="BG131" s="137">
        <f>BG132+BG246</f>
        <v>30037.64</v>
      </c>
    </row>
    <row r="132" spans="1:61" s="12" customFormat="1" ht="25.9" customHeight="1" x14ac:dyDescent="0.2">
      <c r="B132" s="138"/>
      <c r="D132" s="139" t="s">
        <v>70</v>
      </c>
      <c r="E132" s="140" t="s">
        <v>127</v>
      </c>
      <c r="F132" s="140" t="s">
        <v>128</v>
      </c>
      <c r="J132" s="141">
        <f>BG132</f>
        <v>30037.64</v>
      </c>
      <c r="L132" s="238"/>
      <c r="M132" s="142"/>
      <c r="N132" s="143"/>
      <c r="O132" s="143"/>
      <c r="P132" s="144">
        <f>P133+P163+P166+P170+P175+P192+P200+P244</f>
        <v>878.55041331254779</v>
      </c>
      <c r="Q132" s="143"/>
      <c r="R132" s="144">
        <f>R133+R163+R166+R170+R175+R192+R200+R244</f>
        <v>924.48681806586535</v>
      </c>
      <c r="S132" s="143"/>
      <c r="T132" s="145">
        <f>T133+T163+T166+T170+T175+T192+T200+T244</f>
        <v>678.30000000000234</v>
      </c>
      <c r="AN132" s="139" t="s">
        <v>78</v>
      </c>
      <c r="AP132" s="146" t="s">
        <v>70</v>
      </c>
      <c r="AQ132" s="146" t="s">
        <v>71</v>
      </c>
      <c r="AU132" s="139" t="s">
        <v>129</v>
      </c>
      <c r="BG132" s="147">
        <f>BG133+BG163+BG166+BG170+BG175+BG192+BG200+BG244</f>
        <v>30037.64</v>
      </c>
    </row>
    <row r="133" spans="1:61" s="12" customFormat="1" ht="22.9" customHeight="1" x14ac:dyDescent="0.2">
      <c r="B133" s="138"/>
      <c r="D133" s="139" t="s">
        <v>70</v>
      </c>
      <c r="E133" s="148" t="s">
        <v>78</v>
      </c>
      <c r="F133" s="148" t="s">
        <v>130</v>
      </c>
      <c r="J133" s="149">
        <f>BG133</f>
        <v>9795.74</v>
      </c>
      <c r="L133" s="138"/>
      <c r="M133" s="142"/>
      <c r="N133" s="143"/>
      <c r="O133" s="143"/>
      <c r="P133" s="144">
        <f>SUM(P134:P162)</f>
        <v>425.07533113368504</v>
      </c>
      <c r="Q133" s="143"/>
      <c r="R133" s="144">
        <f>SUM(R134:R162)</f>
        <v>393.10344827586346</v>
      </c>
      <c r="S133" s="143"/>
      <c r="T133" s="145">
        <f>SUM(T134:T162)</f>
        <v>678.30000000000234</v>
      </c>
      <c r="AN133" s="139" t="s">
        <v>78</v>
      </c>
      <c r="AP133" s="146" t="s">
        <v>70</v>
      </c>
      <c r="AQ133" s="146" t="s">
        <v>78</v>
      </c>
      <c r="AU133" s="139" t="s">
        <v>129</v>
      </c>
      <c r="BG133" s="147">
        <f>SUM(BG134:BG162)</f>
        <v>9795.74</v>
      </c>
    </row>
    <row r="134" spans="1:61" s="2" customFormat="1" ht="24.2" customHeight="1" x14ac:dyDescent="0.2">
      <c r="A134" s="27"/>
      <c r="B134" s="150"/>
      <c r="C134" s="151" t="s">
        <v>78</v>
      </c>
      <c r="D134" s="151" t="s">
        <v>131</v>
      </c>
      <c r="E134" s="152" t="s">
        <v>132</v>
      </c>
      <c r="F134" s="153" t="s">
        <v>133</v>
      </c>
      <c r="G134" s="154" t="s">
        <v>134</v>
      </c>
      <c r="H134" s="155">
        <v>0</v>
      </c>
      <c r="I134" s="156">
        <v>1.19</v>
      </c>
      <c r="J134" s="156">
        <f t="shared" ref="J134:J141" si="0">ROUND(I134*H134,2)</f>
        <v>0</v>
      </c>
      <c r="K134" s="157"/>
      <c r="L134" s="28"/>
      <c r="M134" s="158" t="s">
        <v>1</v>
      </c>
      <c r="N134" s="159" t="s">
        <v>37</v>
      </c>
      <c r="O134" s="160">
        <v>0.128</v>
      </c>
      <c r="P134" s="160">
        <f t="shared" ref="P134:P141" si="1">O134*H134</f>
        <v>0</v>
      </c>
      <c r="Q134" s="160">
        <v>0</v>
      </c>
      <c r="R134" s="160">
        <f t="shared" ref="R134:R141" si="2">Q134*H134</f>
        <v>0</v>
      </c>
      <c r="S134" s="160">
        <v>0.26</v>
      </c>
      <c r="T134" s="161">
        <f t="shared" ref="T134:T141" si="3">S134*H134</f>
        <v>0</v>
      </c>
      <c r="U134" s="27"/>
      <c r="V134" s="27"/>
      <c r="W134" s="27"/>
      <c r="X134" s="27"/>
      <c r="Y134" s="27"/>
      <c r="Z134" s="27"/>
      <c r="AA134" s="27"/>
      <c r="AN134" s="162" t="s">
        <v>135</v>
      </c>
      <c r="AP134" s="162" t="s">
        <v>131</v>
      </c>
      <c r="AQ134" s="162" t="s">
        <v>83</v>
      </c>
      <c r="AU134" s="15" t="s">
        <v>129</v>
      </c>
      <c r="BA134" s="163">
        <f t="shared" ref="BA134:BA141" si="4">IF(N134="základná",J134,0)</f>
        <v>0</v>
      </c>
      <c r="BB134" s="163">
        <f t="shared" ref="BB134:BB141" si="5">IF(N134="znížená",J134,0)</f>
        <v>0</v>
      </c>
      <c r="BC134" s="163">
        <f t="shared" ref="BC134:BC141" si="6">IF(N134="zákl. prenesená",J134,0)</f>
        <v>0</v>
      </c>
      <c r="BD134" s="163">
        <f t="shared" ref="BD134:BD141" si="7">IF(N134="zníž. prenesená",J134,0)</f>
        <v>0</v>
      </c>
      <c r="BE134" s="163">
        <f t="shared" ref="BE134:BE141" si="8">IF(N134="nulová",J134,0)</f>
        <v>0</v>
      </c>
      <c r="BF134" s="15" t="s">
        <v>83</v>
      </c>
      <c r="BG134" s="163">
        <f t="shared" ref="BG134:BG141" si="9">ROUND(I134*H134,2)</f>
        <v>0</v>
      </c>
      <c r="BH134" s="15" t="s">
        <v>135</v>
      </c>
      <c r="BI134" s="162" t="s">
        <v>83</v>
      </c>
    </row>
    <row r="135" spans="1:61" s="2" customFormat="1" ht="33" customHeight="1" x14ac:dyDescent="0.2">
      <c r="A135" s="27"/>
      <c r="B135" s="150"/>
      <c r="C135" s="151" t="s">
        <v>83</v>
      </c>
      <c r="D135" s="151" t="s">
        <v>131</v>
      </c>
      <c r="E135" s="152" t="s">
        <v>136</v>
      </c>
      <c r="F135" s="153" t="s">
        <v>137</v>
      </c>
      <c r="G135" s="154" t="s">
        <v>134</v>
      </c>
      <c r="H135" s="155">
        <v>0</v>
      </c>
      <c r="I135" s="156">
        <v>7.94</v>
      </c>
      <c r="J135" s="156">
        <f t="shared" si="0"/>
        <v>0</v>
      </c>
      <c r="K135" s="157"/>
      <c r="L135" s="28"/>
      <c r="M135" s="158" t="s">
        <v>1</v>
      </c>
      <c r="N135" s="159" t="s">
        <v>37</v>
      </c>
      <c r="O135" s="160">
        <v>1.169</v>
      </c>
      <c r="P135" s="160">
        <f t="shared" si="1"/>
        <v>0</v>
      </c>
      <c r="Q135" s="160">
        <v>0</v>
      </c>
      <c r="R135" s="160">
        <f t="shared" si="2"/>
        <v>0</v>
      </c>
      <c r="S135" s="160">
        <v>0.22500000000000001</v>
      </c>
      <c r="T135" s="161">
        <f t="shared" si="3"/>
        <v>0</v>
      </c>
      <c r="U135" s="27"/>
      <c r="V135" s="27"/>
      <c r="W135" s="27"/>
      <c r="X135" s="27"/>
      <c r="Y135" s="27"/>
      <c r="Z135" s="27"/>
      <c r="AA135" s="27"/>
      <c r="AN135" s="162" t="s">
        <v>135</v>
      </c>
      <c r="AP135" s="162" t="s">
        <v>131</v>
      </c>
      <c r="AQ135" s="162" t="s">
        <v>83</v>
      </c>
      <c r="AU135" s="15" t="s">
        <v>129</v>
      </c>
      <c r="BA135" s="163">
        <f t="shared" si="4"/>
        <v>0</v>
      </c>
      <c r="BB135" s="163">
        <f t="shared" si="5"/>
        <v>0</v>
      </c>
      <c r="BC135" s="163">
        <f t="shared" si="6"/>
        <v>0</v>
      </c>
      <c r="BD135" s="163">
        <f t="shared" si="7"/>
        <v>0</v>
      </c>
      <c r="BE135" s="163">
        <f t="shared" si="8"/>
        <v>0</v>
      </c>
      <c r="BF135" s="15" t="s">
        <v>83</v>
      </c>
      <c r="BG135" s="163">
        <f t="shared" si="9"/>
        <v>0</v>
      </c>
      <c r="BH135" s="15" t="s">
        <v>135</v>
      </c>
      <c r="BI135" s="162" t="s">
        <v>135</v>
      </c>
    </row>
    <row r="136" spans="1:61" s="2" customFormat="1" ht="33" customHeight="1" x14ac:dyDescent="0.2">
      <c r="A136" s="27"/>
      <c r="B136" s="150"/>
      <c r="C136" s="151" t="s">
        <v>138</v>
      </c>
      <c r="D136" s="151" t="s">
        <v>131</v>
      </c>
      <c r="E136" s="152" t="s">
        <v>139</v>
      </c>
      <c r="F136" s="153" t="s">
        <v>140</v>
      </c>
      <c r="G136" s="154" t="s">
        <v>134</v>
      </c>
      <c r="H136" s="187">
        <v>798.00000000000273</v>
      </c>
      <c r="I136" s="156">
        <v>1.1100000000000001</v>
      </c>
      <c r="J136" s="156">
        <f t="shared" si="0"/>
        <v>885.78</v>
      </c>
      <c r="K136" s="157"/>
      <c r="L136" s="28"/>
      <c r="M136" s="158" t="s">
        <v>1</v>
      </c>
      <c r="N136" s="159" t="s">
        <v>37</v>
      </c>
      <c r="O136" s="160">
        <v>0.113</v>
      </c>
      <c r="P136" s="160">
        <f t="shared" si="1"/>
        <v>90.174000000000305</v>
      </c>
      <c r="Q136" s="160">
        <v>0</v>
      </c>
      <c r="R136" s="160">
        <f t="shared" si="2"/>
        <v>0</v>
      </c>
      <c r="S136" s="160">
        <v>0.4</v>
      </c>
      <c r="T136" s="161">
        <f t="shared" si="3"/>
        <v>319.20000000000113</v>
      </c>
      <c r="U136" s="27"/>
      <c r="V136" s="27"/>
      <c r="W136" s="27"/>
      <c r="X136" s="27"/>
      <c r="Y136" s="27"/>
      <c r="Z136" s="27"/>
      <c r="AA136" s="27"/>
      <c r="AN136" s="162" t="s">
        <v>135</v>
      </c>
      <c r="AP136" s="162" t="s">
        <v>131</v>
      </c>
      <c r="AQ136" s="162" t="s">
        <v>83</v>
      </c>
      <c r="AU136" s="15" t="s">
        <v>129</v>
      </c>
      <c r="BA136" s="163">
        <f t="shared" si="4"/>
        <v>0</v>
      </c>
      <c r="BB136" s="163">
        <f t="shared" si="5"/>
        <v>885.78</v>
      </c>
      <c r="BC136" s="163">
        <f t="shared" si="6"/>
        <v>0</v>
      </c>
      <c r="BD136" s="163">
        <f t="shared" si="7"/>
        <v>0</v>
      </c>
      <c r="BE136" s="163">
        <f t="shared" si="8"/>
        <v>0</v>
      </c>
      <c r="BF136" s="15" t="s">
        <v>83</v>
      </c>
      <c r="BG136" s="163">
        <f t="shared" si="9"/>
        <v>885.78</v>
      </c>
      <c r="BH136" s="15" t="s">
        <v>135</v>
      </c>
      <c r="BI136" s="162" t="s">
        <v>141</v>
      </c>
    </row>
    <row r="137" spans="1:61" s="2" customFormat="1" ht="24.2" customHeight="1" x14ac:dyDescent="0.2">
      <c r="A137" s="27"/>
      <c r="B137" s="150"/>
      <c r="C137" s="151" t="s">
        <v>135</v>
      </c>
      <c r="D137" s="151" t="s">
        <v>131</v>
      </c>
      <c r="E137" s="152" t="s">
        <v>142</v>
      </c>
      <c r="F137" s="153" t="s">
        <v>143</v>
      </c>
      <c r="G137" s="154" t="s">
        <v>134</v>
      </c>
      <c r="H137" s="187">
        <v>798.00000000000273</v>
      </c>
      <c r="I137" s="156">
        <v>3</v>
      </c>
      <c r="J137" s="156">
        <f t="shared" si="0"/>
        <v>2394</v>
      </c>
      <c r="K137" s="157"/>
      <c r="L137" s="28"/>
      <c r="M137" s="158" t="s">
        <v>1</v>
      </c>
      <c r="N137" s="159" t="s">
        <v>37</v>
      </c>
      <c r="O137" s="160">
        <v>0.22</v>
      </c>
      <c r="P137" s="160">
        <f t="shared" si="1"/>
        <v>175.5600000000006</v>
      </c>
      <c r="Q137" s="160">
        <v>0</v>
      </c>
      <c r="R137" s="160">
        <f t="shared" si="2"/>
        <v>0</v>
      </c>
      <c r="S137" s="160">
        <v>0.45</v>
      </c>
      <c r="T137" s="161">
        <f t="shared" si="3"/>
        <v>359.10000000000122</v>
      </c>
      <c r="U137" s="27"/>
      <c r="V137" s="27"/>
      <c r="W137" s="27"/>
      <c r="X137" s="27"/>
      <c r="Y137" s="27"/>
      <c r="Z137" s="27"/>
      <c r="AA137" s="27"/>
      <c r="AN137" s="162" t="s">
        <v>135</v>
      </c>
      <c r="AP137" s="162" t="s">
        <v>131</v>
      </c>
      <c r="AQ137" s="162" t="s">
        <v>83</v>
      </c>
      <c r="AU137" s="15" t="s">
        <v>129</v>
      </c>
      <c r="BA137" s="163">
        <f t="shared" si="4"/>
        <v>0</v>
      </c>
      <c r="BB137" s="163">
        <f t="shared" si="5"/>
        <v>2394</v>
      </c>
      <c r="BC137" s="163">
        <f t="shared" si="6"/>
        <v>0</v>
      </c>
      <c r="BD137" s="163">
        <f t="shared" si="7"/>
        <v>0</v>
      </c>
      <c r="BE137" s="163">
        <f t="shared" si="8"/>
        <v>0</v>
      </c>
      <c r="BF137" s="15" t="s">
        <v>83</v>
      </c>
      <c r="BG137" s="163">
        <f t="shared" si="9"/>
        <v>2394</v>
      </c>
      <c r="BH137" s="15" t="s">
        <v>135</v>
      </c>
      <c r="BI137" s="162" t="s">
        <v>144</v>
      </c>
    </row>
    <row r="138" spans="1:61" s="2" customFormat="1" ht="24.2" customHeight="1" x14ac:dyDescent="0.2">
      <c r="A138" s="27"/>
      <c r="B138" s="150"/>
      <c r="C138" s="151" t="s">
        <v>145</v>
      </c>
      <c r="D138" s="151" t="s">
        <v>131</v>
      </c>
      <c r="E138" s="152" t="s">
        <v>146</v>
      </c>
      <c r="F138" s="153" t="s">
        <v>147</v>
      </c>
      <c r="G138" s="154" t="s">
        <v>134</v>
      </c>
      <c r="H138" s="155">
        <v>0</v>
      </c>
      <c r="I138" s="156">
        <v>0.66</v>
      </c>
      <c r="J138" s="156">
        <f t="shared" si="0"/>
        <v>0</v>
      </c>
      <c r="K138" s="157"/>
      <c r="L138" s="28"/>
      <c r="M138" s="158" t="s">
        <v>1</v>
      </c>
      <c r="N138" s="159" t="s">
        <v>37</v>
      </c>
      <c r="O138" s="160">
        <v>1.2E-2</v>
      </c>
      <c r="P138" s="160">
        <f t="shared" si="1"/>
        <v>0</v>
      </c>
      <c r="Q138" s="160">
        <v>0</v>
      </c>
      <c r="R138" s="160">
        <f t="shared" si="2"/>
        <v>0</v>
      </c>
      <c r="S138" s="160">
        <v>0.127</v>
      </c>
      <c r="T138" s="161">
        <f t="shared" si="3"/>
        <v>0</v>
      </c>
      <c r="U138" s="27"/>
      <c r="V138" s="27"/>
      <c r="W138" s="27"/>
      <c r="X138" s="27"/>
      <c r="Y138" s="27"/>
      <c r="Z138" s="27"/>
      <c r="AA138" s="27"/>
      <c r="AN138" s="162" t="s">
        <v>135</v>
      </c>
      <c r="AP138" s="162" t="s">
        <v>131</v>
      </c>
      <c r="AQ138" s="162" t="s">
        <v>83</v>
      </c>
      <c r="AU138" s="15" t="s">
        <v>129</v>
      </c>
      <c r="BA138" s="163">
        <f t="shared" si="4"/>
        <v>0</v>
      </c>
      <c r="BB138" s="163">
        <f t="shared" si="5"/>
        <v>0</v>
      </c>
      <c r="BC138" s="163">
        <f t="shared" si="6"/>
        <v>0</v>
      </c>
      <c r="BD138" s="163">
        <f t="shared" si="7"/>
        <v>0</v>
      </c>
      <c r="BE138" s="163">
        <f t="shared" si="8"/>
        <v>0</v>
      </c>
      <c r="BF138" s="15" t="s">
        <v>83</v>
      </c>
      <c r="BG138" s="163">
        <f t="shared" si="9"/>
        <v>0</v>
      </c>
      <c r="BH138" s="15" t="s">
        <v>135</v>
      </c>
      <c r="BI138" s="162" t="s">
        <v>148</v>
      </c>
    </row>
    <row r="139" spans="1:61" s="2" customFormat="1" ht="33" customHeight="1" x14ac:dyDescent="0.2">
      <c r="A139" s="27"/>
      <c r="B139" s="150"/>
      <c r="C139" s="151" t="s">
        <v>141</v>
      </c>
      <c r="D139" s="151" t="s">
        <v>131</v>
      </c>
      <c r="E139" s="152" t="s">
        <v>149</v>
      </c>
      <c r="F139" s="153" t="s">
        <v>150</v>
      </c>
      <c r="G139" s="154" t="s">
        <v>134</v>
      </c>
      <c r="H139" s="155">
        <v>0</v>
      </c>
      <c r="I139" s="156">
        <v>2.1</v>
      </c>
      <c r="J139" s="156">
        <f t="shared" si="0"/>
        <v>0</v>
      </c>
      <c r="K139" s="157"/>
      <c r="L139" s="28"/>
      <c r="M139" s="158" t="s">
        <v>1</v>
      </c>
      <c r="N139" s="159" t="s">
        <v>37</v>
      </c>
      <c r="O139" s="160">
        <v>4.4999999999999998E-2</v>
      </c>
      <c r="P139" s="160">
        <f t="shared" si="1"/>
        <v>0</v>
      </c>
      <c r="Q139" s="160">
        <v>0</v>
      </c>
      <c r="R139" s="160">
        <f t="shared" si="2"/>
        <v>0</v>
      </c>
      <c r="S139" s="160">
        <v>0.254</v>
      </c>
      <c r="T139" s="161">
        <f t="shared" si="3"/>
        <v>0</v>
      </c>
      <c r="U139" s="27"/>
      <c r="V139" s="27"/>
      <c r="W139" s="27"/>
      <c r="X139" s="27"/>
      <c r="Y139" s="27"/>
      <c r="Z139" s="27"/>
      <c r="AA139" s="27"/>
      <c r="AN139" s="162" t="s">
        <v>135</v>
      </c>
      <c r="AP139" s="162" t="s">
        <v>131</v>
      </c>
      <c r="AQ139" s="162" t="s">
        <v>83</v>
      </c>
      <c r="AU139" s="15" t="s">
        <v>129</v>
      </c>
      <c r="BA139" s="163">
        <f t="shared" si="4"/>
        <v>0</v>
      </c>
      <c r="BB139" s="163">
        <f t="shared" si="5"/>
        <v>0</v>
      </c>
      <c r="BC139" s="163">
        <f t="shared" si="6"/>
        <v>0</v>
      </c>
      <c r="BD139" s="163">
        <f t="shared" si="7"/>
        <v>0</v>
      </c>
      <c r="BE139" s="163">
        <f t="shared" si="8"/>
        <v>0</v>
      </c>
      <c r="BF139" s="15" t="s">
        <v>83</v>
      </c>
      <c r="BG139" s="163">
        <f t="shared" si="9"/>
        <v>0</v>
      </c>
      <c r="BH139" s="15" t="s">
        <v>135</v>
      </c>
      <c r="BI139" s="162" t="s">
        <v>151</v>
      </c>
    </row>
    <row r="140" spans="1:61" s="2" customFormat="1" ht="33" customHeight="1" x14ac:dyDescent="0.2">
      <c r="A140" s="27"/>
      <c r="B140" s="150"/>
      <c r="C140" s="151" t="s">
        <v>152</v>
      </c>
      <c r="D140" s="151" t="s">
        <v>131</v>
      </c>
      <c r="E140" s="152" t="s">
        <v>153</v>
      </c>
      <c r="F140" s="153" t="s">
        <v>154</v>
      </c>
      <c r="G140" s="154" t="s">
        <v>134</v>
      </c>
      <c r="H140" s="155">
        <v>0</v>
      </c>
      <c r="I140" s="156">
        <v>5.01</v>
      </c>
      <c r="J140" s="156">
        <f t="shared" si="0"/>
        <v>0</v>
      </c>
      <c r="K140" s="157"/>
      <c r="L140" s="28"/>
      <c r="M140" s="158" t="s">
        <v>1</v>
      </c>
      <c r="N140" s="159" t="s">
        <v>37</v>
      </c>
      <c r="O140" s="160">
        <v>0.1867</v>
      </c>
      <c r="P140" s="160">
        <f t="shared" si="1"/>
        <v>0</v>
      </c>
      <c r="Q140" s="160">
        <v>0</v>
      </c>
      <c r="R140" s="160">
        <f t="shared" si="2"/>
        <v>0</v>
      </c>
      <c r="S140" s="160">
        <v>0.5</v>
      </c>
      <c r="T140" s="161">
        <f t="shared" si="3"/>
        <v>0</v>
      </c>
      <c r="U140" s="27"/>
      <c r="V140" s="27"/>
      <c r="W140" s="27"/>
      <c r="X140" s="27"/>
      <c r="Y140" s="27"/>
      <c r="Z140" s="27"/>
      <c r="AA140" s="27"/>
      <c r="AN140" s="162" t="s">
        <v>135</v>
      </c>
      <c r="AP140" s="162" t="s">
        <v>131</v>
      </c>
      <c r="AQ140" s="162" t="s">
        <v>83</v>
      </c>
      <c r="AU140" s="15" t="s">
        <v>129</v>
      </c>
      <c r="BA140" s="163">
        <f t="shared" si="4"/>
        <v>0</v>
      </c>
      <c r="BB140" s="163">
        <f t="shared" si="5"/>
        <v>0</v>
      </c>
      <c r="BC140" s="163">
        <f t="shared" si="6"/>
        <v>0</v>
      </c>
      <c r="BD140" s="163">
        <f t="shared" si="7"/>
        <v>0</v>
      </c>
      <c r="BE140" s="163">
        <f t="shared" si="8"/>
        <v>0</v>
      </c>
      <c r="BF140" s="15" t="s">
        <v>83</v>
      </c>
      <c r="BG140" s="163">
        <f t="shared" si="9"/>
        <v>0</v>
      </c>
      <c r="BH140" s="15" t="s">
        <v>135</v>
      </c>
      <c r="BI140" s="162" t="s">
        <v>155</v>
      </c>
    </row>
    <row r="141" spans="1:61" s="2" customFormat="1" ht="24.2" customHeight="1" x14ac:dyDescent="0.2">
      <c r="A141" s="27"/>
      <c r="B141" s="150"/>
      <c r="C141" s="151" t="s">
        <v>144</v>
      </c>
      <c r="D141" s="151" t="s">
        <v>131</v>
      </c>
      <c r="E141" s="152" t="s">
        <v>156</v>
      </c>
      <c r="F141" s="153" t="s">
        <v>157</v>
      </c>
      <c r="G141" s="154" t="s">
        <v>158</v>
      </c>
      <c r="H141" s="155">
        <v>274.79338842975301</v>
      </c>
      <c r="I141" s="156">
        <v>2.02</v>
      </c>
      <c r="J141" s="156">
        <f t="shared" si="0"/>
        <v>555.08000000000004</v>
      </c>
      <c r="K141" s="157"/>
      <c r="L141" s="28"/>
      <c r="M141" s="158" t="s">
        <v>1</v>
      </c>
      <c r="N141" s="159" t="s">
        <v>37</v>
      </c>
      <c r="O141" s="160">
        <v>0.108</v>
      </c>
      <c r="P141" s="160">
        <f t="shared" si="1"/>
        <v>29.677685950413323</v>
      </c>
      <c r="Q141" s="160">
        <v>0</v>
      </c>
      <c r="R141" s="160">
        <f t="shared" si="2"/>
        <v>0</v>
      </c>
      <c r="S141" s="160">
        <v>0</v>
      </c>
      <c r="T141" s="161">
        <f t="shared" si="3"/>
        <v>0</v>
      </c>
      <c r="U141" s="27"/>
      <c r="V141" s="27"/>
      <c r="W141" s="27"/>
      <c r="X141" s="27"/>
      <c r="Y141" s="27"/>
      <c r="Z141" s="27"/>
      <c r="AA141" s="27"/>
      <c r="AN141" s="162" t="s">
        <v>135</v>
      </c>
      <c r="AP141" s="162" t="s">
        <v>131</v>
      </c>
      <c r="AQ141" s="162" t="s">
        <v>83</v>
      </c>
      <c r="AU141" s="15" t="s">
        <v>129</v>
      </c>
      <c r="BA141" s="163">
        <f t="shared" si="4"/>
        <v>0</v>
      </c>
      <c r="BB141" s="163">
        <f t="shared" si="5"/>
        <v>555.08000000000004</v>
      </c>
      <c r="BC141" s="163">
        <f t="shared" si="6"/>
        <v>0</v>
      </c>
      <c r="BD141" s="163">
        <f t="shared" si="7"/>
        <v>0</v>
      </c>
      <c r="BE141" s="163">
        <f t="shared" si="8"/>
        <v>0</v>
      </c>
      <c r="BF141" s="15" t="s">
        <v>83</v>
      </c>
      <c r="BG141" s="163">
        <f t="shared" si="9"/>
        <v>555.08000000000004</v>
      </c>
      <c r="BH141" s="15" t="s">
        <v>135</v>
      </c>
      <c r="BI141" s="162" t="s">
        <v>159</v>
      </c>
    </row>
    <row r="142" spans="1:61" s="13" customFormat="1" x14ac:dyDescent="0.2">
      <c r="B142" s="164"/>
      <c r="D142" s="165"/>
      <c r="E142" s="166" t="s">
        <v>1</v>
      </c>
      <c r="F142" s="167"/>
      <c r="H142" s="168"/>
      <c r="L142" s="164"/>
      <c r="M142" s="169"/>
      <c r="N142" s="170"/>
      <c r="O142" s="170"/>
      <c r="P142" s="170"/>
      <c r="Q142" s="170"/>
      <c r="R142" s="170"/>
      <c r="S142" s="170"/>
      <c r="T142" s="171"/>
      <c r="AP142" s="166" t="s">
        <v>160</v>
      </c>
      <c r="AQ142" s="166" t="s">
        <v>83</v>
      </c>
      <c r="AR142" s="13" t="s">
        <v>83</v>
      </c>
      <c r="AS142" s="13" t="s">
        <v>28</v>
      </c>
      <c r="AT142" s="13" t="s">
        <v>78</v>
      </c>
      <c r="AU142" s="166" t="s">
        <v>129</v>
      </c>
    </row>
    <row r="143" spans="1:61" s="2" customFormat="1" ht="24.2" customHeight="1" x14ac:dyDescent="0.2">
      <c r="A143" s="27"/>
      <c r="B143" s="150"/>
      <c r="C143" s="151" t="s">
        <v>161</v>
      </c>
      <c r="D143" s="151" t="s">
        <v>131</v>
      </c>
      <c r="E143" s="152" t="s">
        <v>162</v>
      </c>
      <c r="F143" s="153" t="s">
        <v>163</v>
      </c>
      <c r="G143" s="154" t="s">
        <v>158</v>
      </c>
      <c r="H143" s="155">
        <v>82.4380165289259</v>
      </c>
      <c r="I143" s="156">
        <v>0.84</v>
      </c>
      <c r="J143" s="156">
        <f t="shared" ref="J143:J153" si="10">ROUND(I143*H143,2)</f>
        <v>69.25</v>
      </c>
      <c r="K143" s="157"/>
      <c r="L143" s="28"/>
      <c r="M143" s="158" t="s">
        <v>1</v>
      </c>
      <c r="N143" s="159" t="s">
        <v>37</v>
      </c>
      <c r="O143" s="160">
        <v>7.6999999999999999E-2</v>
      </c>
      <c r="P143" s="160">
        <f t="shared" ref="P143:P153" si="11">O143*H143</f>
        <v>6.347727272727294</v>
      </c>
      <c r="Q143" s="160">
        <v>0</v>
      </c>
      <c r="R143" s="160">
        <f t="shared" ref="R143:R153" si="12">Q143*H143</f>
        <v>0</v>
      </c>
      <c r="S143" s="160">
        <v>0</v>
      </c>
      <c r="T143" s="161">
        <f t="shared" ref="T143:T153" si="13">S143*H143</f>
        <v>0</v>
      </c>
      <c r="U143" s="27"/>
      <c r="V143" s="27"/>
      <c r="W143" s="27"/>
      <c r="X143" s="27"/>
      <c r="Y143" s="27"/>
      <c r="Z143" s="27"/>
      <c r="AA143" s="27"/>
      <c r="AN143" s="162" t="s">
        <v>135</v>
      </c>
      <c r="AP143" s="162" t="s">
        <v>131</v>
      </c>
      <c r="AQ143" s="162" t="s">
        <v>83</v>
      </c>
      <c r="AU143" s="15" t="s">
        <v>129</v>
      </c>
      <c r="BA143" s="163">
        <f t="shared" ref="BA143:BA153" si="14">IF(N143="základná",J143,0)</f>
        <v>0</v>
      </c>
      <c r="BB143" s="163">
        <f t="shared" ref="BB143:BB153" si="15">IF(N143="znížená",J143,0)</f>
        <v>69.25</v>
      </c>
      <c r="BC143" s="163">
        <f t="shared" ref="BC143:BC153" si="16">IF(N143="zákl. prenesená",J143,0)</f>
        <v>0</v>
      </c>
      <c r="BD143" s="163">
        <f t="shared" ref="BD143:BD153" si="17">IF(N143="zníž. prenesená",J143,0)</f>
        <v>0</v>
      </c>
      <c r="BE143" s="163">
        <f t="shared" ref="BE143:BE153" si="18">IF(N143="nulová",J143,0)</f>
        <v>0</v>
      </c>
      <c r="BF143" s="15" t="s">
        <v>83</v>
      </c>
      <c r="BG143" s="163">
        <f t="shared" ref="BG143:BG153" si="19">ROUND(I143*H143,2)</f>
        <v>69.25</v>
      </c>
      <c r="BH143" s="15" t="s">
        <v>135</v>
      </c>
      <c r="BI143" s="162" t="s">
        <v>164</v>
      </c>
    </row>
    <row r="144" spans="1:61" s="2" customFormat="1" ht="21.75" customHeight="1" x14ac:dyDescent="0.2">
      <c r="A144" s="27"/>
      <c r="B144" s="150"/>
      <c r="C144" s="151" t="s">
        <v>148</v>
      </c>
      <c r="D144" s="151" t="s">
        <v>131</v>
      </c>
      <c r="E144" s="152" t="s">
        <v>165</v>
      </c>
      <c r="F144" s="153" t="s">
        <v>166</v>
      </c>
      <c r="G144" s="154" t="s">
        <v>158</v>
      </c>
      <c r="H144" s="155">
        <v>0</v>
      </c>
      <c r="I144" s="156">
        <v>5.5</v>
      </c>
      <c r="J144" s="156">
        <f t="shared" si="10"/>
        <v>0</v>
      </c>
      <c r="K144" s="157"/>
      <c r="L144" s="28"/>
      <c r="M144" s="158" t="s">
        <v>1</v>
      </c>
      <c r="N144" s="159" t="s">
        <v>37</v>
      </c>
      <c r="O144" s="160">
        <v>1.3009999999999999</v>
      </c>
      <c r="P144" s="160">
        <f t="shared" si="11"/>
        <v>0</v>
      </c>
      <c r="Q144" s="160">
        <v>0</v>
      </c>
      <c r="R144" s="160">
        <f t="shared" si="12"/>
        <v>0</v>
      </c>
      <c r="S144" s="160">
        <v>0</v>
      </c>
      <c r="T144" s="161">
        <f t="shared" si="13"/>
        <v>0</v>
      </c>
      <c r="U144" s="27"/>
      <c r="V144" s="27"/>
      <c r="W144" s="27"/>
      <c r="X144" s="27"/>
      <c r="Y144" s="27"/>
      <c r="Z144" s="27"/>
      <c r="AA144" s="27"/>
      <c r="AN144" s="162" t="s">
        <v>135</v>
      </c>
      <c r="AP144" s="162" t="s">
        <v>131</v>
      </c>
      <c r="AQ144" s="162" t="s">
        <v>83</v>
      </c>
      <c r="AU144" s="15" t="s">
        <v>129</v>
      </c>
      <c r="BA144" s="163">
        <f t="shared" si="14"/>
        <v>0</v>
      </c>
      <c r="BB144" s="163">
        <f t="shared" si="15"/>
        <v>0</v>
      </c>
      <c r="BC144" s="163">
        <f t="shared" si="16"/>
        <v>0</v>
      </c>
      <c r="BD144" s="163">
        <f t="shared" si="17"/>
        <v>0</v>
      </c>
      <c r="BE144" s="163">
        <f t="shared" si="18"/>
        <v>0</v>
      </c>
      <c r="BF144" s="15" t="s">
        <v>83</v>
      </c>
      <c r="BG144" s="163">
        <f t="shared" si="19"/>
        <v>0</v>
      </c>
      <c r="BH144" s="15" t="s">
        <v>135</v>
      </c>
      <c r="BI144" s="162" t="s">
        <v>7</v>
      </c>
    </row>
    <row r="145" spans="1:61" s="2" customFormat="1" ht="37.9" customHeight="1" x14ac:dyDescent="0.2">
      <c r="A145" s="27"/>
      <c r="B145" s="150"/>
      <c r="C145" s="151" t="s">
        <v>167</v>
      </c>
      <c r="D145" s="151" t="s">
        <v>131</v>
      </c>
      <c r="E145" s="152" t="s">
        <v>168</v>
      </c>
      <c r="F145" s="153" t="s">
        <v>169</v>
      </c>
      <c r="G145" s="154" t="s">
        <v>158</v>
      </c>
      <c r="H145" s="155">
        <v>0</v>
      </c>
      <c r="I145" s="156">
        <v>6.69</v>
      </c>
      <c r="J145" s="156">
        <f t="shared" si="10"/>
        <v>0</v>
      </c>
      <c r="K145" s="157"/>
      <c r="L145" s="28"/>
      <c r="M145" s="158" t="s">
        <v>1</v>
      </c>
      <c r="N145" s="159" t="s">
        <v>37</v>
      </c>
      <c r="O145" s="160">
        <v>0.61299999999999999</v>
      </c>
      <c r="P145" s="160">
        <f t="shared" si="11"/>
        <v>0</v>
      </c>
      <c r="Q145" s="160">
        <v>0</v>
      </c>
      <c r="R145" s="160">
        <f t="shared" si="12"/>
        <v>0</v>
      </c>
      <c r="S145" s="160">
        <v>0</v>
      </c>
      <c r="T145" s="161">
        <f t="shared" si="13"/>
        <v>0</v>
      </c>
      <c r="U145" s="27"/>
      <c r="V145" s="27"/>
      <c r="W145" s="27"/>
      <c r="X145" s="27"/>
      <c r="Y145" s="27"/>
      <c r="Z145" s="27"/>
      <c r="AA145" s="27"/>
      <c r="AN145" s="162" t="s">
        <v>135</v>
      </c>
      <c r="AP145" s="162" t="s">
        <v>131</v>
      </c>
      <c r="AQ145" s="162" t="s">
        <v>83</v>
      </c>
      <c r="AU145" s="15" t="s">
        <v>129</v>
      </c>
      <c r="BA145" s="163">
        <f t="shared" si="14"/>
        <v>0</v>
      </c>
      <c r="BB145" s="163">
        <f t="shared" si="15"/>
        <v>0</v>
      </c>
      <c r="BC145" s="163">
        <f t="shared" si="16"/>
        <v>0</v>
      </c>
      <c r="BD145" s="163">
        <f t="shared" si="17"/>
        <v>0</v>
      </c>
      <c r="BE145" s="163">
        <f t="shared" si="18"/>
        <v>0</v>
      </c>
      <c r="BF145" s="15" t="s">
        <v>83</v>
      </c>
      <c r="BG145" s="163">
        <f t="shared" si="19"/>
        <v>0</v>
      </c>
      <c r="BH145" s="15" t="s">
        <v>135</v>
      </c>
      <c r="BI145" s="162" t="s">
        <v>170</v>
      </c>
    </row>
    <row r="146" spans="1:61" s="2" customFormat="1" ht="24.2" customHeight="1" x14ac:dyDescent="0.2">
      <c r="A146" s="27"/>
      <c r="B146" s="150"/>
      <c r="C146" s="151" t="s">
        <v>151</v>
      </c>
      <c r="D146" s="151" t="s">
        <v>131</v>
      </c>
      <c r="E146" s="152" t="s">
        <v>171</v>
      </c>
      <c r="F146" s="153" t="s">
        <v>172</v>
      </c>
      <c r="G146" s="154" t="s">
        <v>158</v>
      </c>
      <c r="H146" s="155">
        <v>0</v>
      </c>
      <c r="I146" s="156">
        <v>8.26</v>
      </c>
      <c r="J146" s="156">
        <f t="shared" si="10"/>
        <v>0</v>
      </c>
      <c r="K146" s="157"/>
      <c r="L146" s="28"/>
      <c r="M146" s="158" t="s">
        <v>1</v>
      </c>
      <c r="N146" s="159" t="s">
        <v>37</v>
      </c>
      <c r="O146" s="160">
        <v>0.81100000000000005</v>
      </c>
      <c r="P146" s="160">
        <f t="shared" si="11"/>
        <v>0</v>
      </c>
      <c r="Q146" s="160">
        <v>0</v>
      </c>
      <c r="R146" s="160">
        <f t="shared" si="12"/>
        <v>0</v>
      </c>
      <c r="S146" s="160">
        <v>0</v>
      </c>
      <c r="T146" s="161">
        <f t="shared" si="13"/>
        <v>0</v>
      </c>
      <c r="U146" s="27"/>
      <c r="V146" s="27"/>
      <c r="W146" s="27"/>
      <c r="X146" s="27"/>
      <c r="Y146" s="27"/>
      <c r="Z146" s="27"/>
      <c r="AA146" s="27"/>
      <c r="AN146" s="162" t="s">
        <v>135</v>
      </c>
      <c r="AP146" s="162" t="s">
        <v>131</v>
      </c>
      <c r="AQ146" s="162" t="s">
        <v>83</v>
      </c>
      <c r="AU146" s="15" t="s">
        <v>129</v>
      </c>
      <c r="BA146" s="163">
        <f t="shared" si="14"/>
        <v>0</v>
      </c>
      <c r="BB146" s="163">
        <f t="shared" si="15"/>
        <v>0</v>
      </c>
      <c r="BC146" s="163">
        <f t="shared" si="16"/>
        <v>0</v>
      </c>
      <c r="BD146" s="163">
        <f t="shared" si="17"/>
        <v>0</v>
      </c>
      <c r="BE146" s="163">
        <f t="shared" si="18"/>
        <v>0</v>
      </c>
      <c r="BF146" s="15" t="s">
        <v>83</v>
      </c>
      <c r="BG146" s="163">
        <f t="shared" si="19"/>
        <v>0</v>
      </c>
      <c r="BH146" s="15" t="s">
        <v>135</v>
      </c>
      <c r="BI146" s="162" t="s">
        <v>173</v>
      </c>
    </row>
    <row r="147" spans="1:61" s="2" customFormat="1" ht="37.9" customHeight="1" x14ac:dyDescent="0.2">
      <c r="A147" s="27"/>
      <c r="B147" s="150"/>
      <c r="C147" s="151" t="s">
        <v>174</v>
      </c>
      <c r="D147" s="151" t="s">
        <v>131</v>
      </c>
      <c r="E147" s="152" t="s">
        <v>175</v>
      </c>
      <c r="F147" s="153" t="s">
        <v>176</v>
      </c>
      <c r="G147" s="154" t="s">
        <v>158</v>
      </c>
      <c r="H147" s="155">
        <v>0</v>
      </c>
      <c r="I147" s="156">
        <v>0.82</v>
      </c>
      <c r="J147" s="156">
        <f t="shared" si="10"/>
        <v>0</v>
      </c>
      <c r="K147" s="157"/>
      <c r="L147" s="28"/>
      <c r="M147" s="158" t="s">
        <v>1</v>
      </c>
      <c r="N147" s="159" t="s">
        <v>37</v>
      </c>
      <c r="O147" s="160">
        <v>0.08</v>
      </c>
      <c r="P147" s="160">
        <f t="shared" si="11"/>
        <v>0</v>
      </c>
      <c r="Q147" s="160">
        <v>0</v>
      </c>
      <c r="R147" s="160">
        <f t="shared" si="12"/>
        <v>0</v>
      </c>
      <c r="S147" s="160">
        <v>0</v>
      </c>
      <c r="T147" s="161">
        <f t="shared" si="13"/>
        <v>0</v>
      </c>
      <c r="U147" s="27"/>
      <c r="V147" s="27"/>
      <c r="W147" s="27"/>
      <c r="X147" s="27"/>
      <c r="Y147" s="27"/>
      <c r="Z147" s="27"/>
      <c r="AA147" s="27"/>
      <c r="AN147" s="162" t="s">
        <v>135</v>
      </c>
      <c r="AP147" s="162" t="s">
        <v>131</v>
      </c>
      <c r="AQ147" s="162" t="s">
        <v>83</v>
      </c>
      <c r="AU147" s="15" t="s">
        <v>129</v>
      </c>
      <c r="BA147" s="163">
        <f t="shared" si="14"/>
        <v>0</v>
      </c>
      <c r="BB147" s="163">
        <f t="shared" si="15"/>
        <v>0</v>
      </c>
      <c r="BC147" s="163">
        <f t="shared" si="16"/>
        <v>0</v>
      </c>
      <c r="BD147" s="163">
        <f t="shared" si="17"/>
        <v>0</v>
      </c>
      <c r="BE147" s="163">
        <f t="shared" si="18"/>
        <v>0</v>
      </c>
      <c r="BF147" s="15" t="s">
        <v>83</v>
      </c>
      <c r="BG147" s="163">
        <f t="shared" si="19"/>
        <v>0</v>
      </c>
      <c r="BH147" s="15" t="s">
        <v>135</v>
      </c>
      <c r="BI147" s="162" t="s">
        <v>177</v>
      </c>
    </row>
    <row r="148" spans="1:61" s="2" customFormat="1" ht="16.5" customHeight="1" x14ac:dyDescent="0.2">
      <c r="A148" s="27"/>
      <c r="B148" s="150"/>
      <c r="C148" s="151" t="s">
        <v>155</v>
      </c>
      <c r="D148" s="151" t="s">
        <v>131</v>
      </c>
      <c r="E148" s="152" t="s">
        <v>178</v>
      </c>
      <c r="F148" s="153" t="s">
        <v>179</v>
      </c>
      <c r="G148" s="154" t="s">
        <v>158</v>
      </c>
      <c r="H148" s="155">
        <v>0</v>
      </c>
      <c r="I148" s="156">
        <v>36.08</v>
      </c>
      <c r="J148" s="156">
        <f t="shared" si="10"/>
        <v>0</v>
      </c>
      <c r="K148" s="157"/>
      <c r="L148" s="28"/>
      <c r="M148" s="158" t="s">
        <v>1</v>
      </c>
      <c r="N148" s="159" t="s">
        <v>37</v>
      </c>
      <c r="O148" s="160">
        <v>2.9609999999999999</v>
      </c>
      <c r="P148" s="160">
        <f t="shared" si="11"/>
        <v>0</v>
      </c>
      <c r="Q148" s="160">
        <v>0</v>
      </c>
      <c r="R148" s="160">
        <f t="shared" si="12"/>
        <v>0</v>
      </c>
      <c r="S148" s="160">
        <v>0</v>
      </c>
      <c r="T148" s="161">
        <f t="shared" si="13"/>
        <v>0</v>
      </c>
      <c r="U148" s="27"/>
      <c r="V148" s="27"/>
      <c r="W148" s="27"/>
      <c r="X148" s="27"/>
      <c r="Y148" s="27"/>
      <c r="Z148" s="27"/>
      <c r="AA148" s="27"/>
      <c r="AN148" s="162" t="s">
        <v>135</v>
      </c>
      <c r="AP148" s="162" t="s">
        <v>131</v>
      </c>
      <c r="AQ148" s="162" t="s">
        <v>83</v>
      </c>
      <c r="AU148" s="15" t="s">
        <v>129</v>
      </c>
      <c r="BA148" s="163">
        <f t="shared" si="14"/>
        <v>0</v>
      </c>
      <c r="BB148" s="163">
        <f t="shared" si="15"/>
        <v>0</v>
      </c>
      <c r="BC148" s="163">
        <f t="shared" si="16"/>
        <v>0</v>
      </c>
      <c r="BD148" s="163">
        <f t="shared" si="17"/>
        <v>0</v>
      </c>
      <c r="BE148" s="163">
        <f t="shared" si="18"/>
        <v>0</v>
      </c>
      <c r="BF148" s="15" t="s">
        <v>83</v>
      </c>
      <c r="BG148" s="163">
        <f t="shared" si="19"/>
        <v>0</v>
      </c>
      <c r="BH148" s="15" t="s">
        <v>135</v>
      </c>
      <c r="BI148" s="162" t="s">
        <v>180</v>
      </c>
    </row>
    <row r="149" spans="1:61" s="2" customFormat="1" ht="24.2" customHeight="1" x14ac:dyDescent="0.2">
      <c r="A149" s="27"/>
      <c r="B149" s="150"/>
      <c r="C149" s="151" t="s">
        <v>181</v>
      </c>
      <c r="D149" s="151" t="s">
        <v>131</v>
      </c>
      <c r="E149" s="152" t="s">
        <v>182</v>
      </c>
      <c r="F149" s="153" t="s">
        <v>183</v>
      </c>
      <c r="G149" s="154" t="s">
        <v>158</v>
      </c>
      <c r="H149" s="155">
        <v>0</v>
      </c>
      <c r="I149" s="156">
        <v>4.91</v>
      </c>
      <c r="J149" s="156">
        <f t="shared" si="10"/>
        <v>0</v>
      </c>
      <c r="K149" s="157"/>
      <c r="L149" s="28"/>
      <c r="M149" s="158" t="s">
        <v>1</v>
      </c>
      <c r="N149" s="159" t="s">
        <v>37</v>
      </c>
      <c r="O149" s="160">
        <v>0.44700000000000001</v>
      </c>
      <c r="P149" s="160">
        <f t="shared" si="11"/>
        <v>0</v>
      </c>
      <c r="Q149" s="160">
        <v>0</v>
      </c>
      <c r="R149" s="160">
        <f t="shared" si="12"/>
        <v>0</v>
      </c>
      <c r="S149" s="160">
        <v>0</v>
      </c>
      <c r="T149" s="161">
        <f t="shared" si="13"/>
        <v>0</v>
      </c>
      <c r="U149" s="27"/>
      <c r="V149" s="27"/>
      <c r="W149" s="27"/>
      <c r="X149" s="27"/>
      <c r="Y149" s="27"/>
      <c r="Z149" s="27"/>
      <c r="AA149" s="27"/>
      <c r="AN149" s="162" t="s">
        <v>135</v>
      </c>
      <c r="AP149" s="162" t="s">
        <v>131</v>
      </c>
      <c r="AQ149" s="162" t="s">
        <v>83</v>
      </c>
      <c r="AU149" s="15" t="s">
        <v>129</v>
      </c>
      <c r="BA149" s="163">
        <f t="shared" si="14"/>
        <v>0</v>
      </c>
      <c r="BB149" s="163">
        <f t="shared" si="15"/>
        <v>0</v>
      </c>
      <c r="BC149" s="163">
        <f t="shared" si="16"/>
        <v>0</v>
      </c>
      <c r="BD149" s="163">
        <f t="shared" si="17"/>
        <v>0</v>
      </c>
      <c r="BE149" s="163">
        <f t="shared" si="18"/>
        <v>0</v>
      </c>
      <c r="BF149" s="15" t="s">
        <v>83</v>
      </c>
      <c r="BG149" s="163">
        <f t="shared" si="19"/>
        <v>0</v>
      </c>
      <c r="BH149" s="15" t="s">
        <v>135</v>
      </c>
      <c r="BI149" s="162" t="s">
        <v>184</v>
      </c>
    </row>
    <row r="150" spans="1:61" s="2" customFormat="1" ht="33" customHeight="1" x14ac:dyDescent="0.2">
      <c r="A150" s="27"/>
      <c r="B150" s="150"/>
      <c r="C150" s="151" t="s">
        <v>159</v>
      </c>
      <c r="D150" s="151" t="s">
        <v>131</v>
      </c>
      <c r="E150" s="152" t="s">
        <v>185</v>
      </c>
      <c r="F150" s="153" t="s">
        <v>186</v>
      </c>
      <c r="G150" s="154" t="s">
        <v>158</v>
      </c>
      <c r="H150" s="155">
        <v>274.79338842975301</v>
      </c>
      <c r="I150" s="156">
        <v>3</v>
      </c>
      <c r="J150" s="156">
        <f t="shared" si="10"/>
        <v>824.38</v>
      </c>
      <c r="K150" s="157"/>
      <c r="L150" s="28"/>
      <c r="M150" s="158" t="s">
        <v>1</v>
      </c>
      <c r="N150" s="159" t="s">
        <v>37</v>
      </c>
      <c r="O150" s="160">
        <v>7.0999999999999994E-2</v>
      </c>
      <c r="P150" s="160">
        <f t="shared" si="11"/>
        <v>19.510330578512463</v>
      </c>
      <c r="Q150" s="160">
        <v>0</v>
      </c>
      <c r="R150" s="160">
        <f t="shared" si="12"/>
        <v>0</v>
      </c>
      <c r="S150" s="160">
        <v>0</v>
      </c>
      <c r="T150" s="161">
        <f t="shared" si="13"/>
        <v>0</v>
      </c>
      <c r="U150" s="27"/>
      <c r="V150" s="27"/>
      <c r="W150" s="27"/>
      <c r="X150" s="27"/>
      <c r="Y150" s="27"/>
      <c r="Z150" s="27"/>
      <c r="AA150" s="27"/>
      <c r="AN150" s="162" t="s">
        <v>135</v>
      </c>
      <c r="AP150" s="162" t="s">
        <v>131</v>
      </c>
      <c r="AQ150" s="162" t="s">
        <v>83</v>
      </c>
      <c r="AU150" s="15" t="s">
        <v>129</v>
      </c>
      <c r="BA150" s="163">
        <f t="shared" si="14"/>
        <v>0</v>
      </c>
      <c r="BB150" s="163">
        <f t="shared" si="15"/>
        <v>824.38</v>
      </c>
      <c r="BC150" s="163">
        <f t="shared" si="16"/>
        <v>0</v>
      </c>
      <c r="BD150" s="163">
        <f t="shared" si="17"/>
        <v>0</v>
      </c>
      <c r="BE150" s="163">
        <f t="shared" si="18"/>
        <v>0</v>
      </c>
      <c r="BF150" s="15" t="s">
        <v>83</v>
      </c>
      <c r="BG150" s="163">
        <f t="shared" si="19"/>
        <v>824.38</v>
      </c>
      <c r="BH150" s="15" t="s">
        <v>135</v>
      </c>
      <c r="BI150" s="162" t="s">
        <v>187</v>
      </c>
    </row>
    <row r="151" spans="1:61" s="2" customFormat="1" ht="37.9" customHeight="1" x14ac:dyDescent="0.2">
      <c r="A151" s="27"/>
      <c r="B151" s="150"/>
      <c r="C151" s="151" t="s">
        <v>188</v>
      </c>
      <c r="D151" s="151" t="s">
        <v>131</v>
      </c>
      <c r="E151" s="152" t="s">
        <v>189</v>
      </c>
      <c r="F151" s="153" t="s">
        <v>190</v>
      </c>
      <c r="G151" s="154" t="s">
        <v>158</v>
      </c>
      <c r="H151" s="155">
        <v>1923.1800000000067</v>
      </c>
      <c r="I151" s="156">
        <v>0.4</v>
      </c>
      <c r="J151" s="156">
        <f t="shared" si="10"/>
        <v>769.27</v>
      </c>
      <c r="K151" s="157"/>
      <c r="L151" s="28"/>
      <c r="M151" s="158" t="s">
        <v>1</v>
      </c>
      <c r="N151" s="159" t="s">
        <v>37</v>
      </c>
      <c r="O151" s="160">
        <v>7.0000000000000001E-3</v>
      </c>
      <c r="P151" s="160">
        <f t="shared" si="11"/>
        <v>13.462260000000047</v>
      </c>
      <c r="Q151" s="160">
        <v>0</v>
      </c>
      <c r="R151" s="160">
        <f t="shared" si="12"/>
        <v>0</v>
      </c>
      <c r="S151" s="160">
        <v>0</v>
      </c>
      <c r="T151" s="161">
        <f t="shared" si="13"/>
        <v>0</v>
      </c>
      <c r="U151" s="27"/>
      <c r="V151" s="27"/>
      <c r="W151" s="27"/>
      <c r="X151" s="27"/>
      <c r="Y151" s="27"/>
      <c r="Z151" s="27"/>
      <c r="AA151" s="27"/>
      <c r="AN151" s="162" t="s">
        <v>135</v>
      </c>
      <c r="AP151" s="162" t="s">
        <v>131</v>
      </c>
      <c r="AQ151" s="162" t="s">
        <v>83</v>
      </c>
      <c r="AU151" s="15" t="s">
        <v>129</v>
      </c>
      <c r="BA151" s="163">
        <f t="shared" si="14"/>
        <v>0</v>
      </c>
      <c r="BB151" s="163">
        <f t="shared" si="15"/>
        <v>769.27</v>
      </c>
      <c r="BC151" s="163">
        <f t="shared" si="16"/>
        <v>0</v>
      </c>
      <c r="BD151" s="163">
        <f t="shared" si="17"/>
        <v>0</v>
      </c>
      <c r="BE151" s="163">
        <f t="shared" si="18"/>
        <v>0</v>
      </c>
      <c r="BF151" s="15" t="s">
        <v>83</v>
      </c>
      <c r="BG151" s="163">
        <f t="shared" si="19"/>
        <v>769.27</v>
      </c>
      <c r="BH151" s="15" t="s">
        <v>135</v>
      </c>
      <c r="BI151" s="162" t="s">
        <v>191</v>
      </c>
    </row>
    <row r="152" spans="1:61" s="2" customFormat="1" ht="24.2" customHeight="1" x14ac:dyDescent="0.2">
      <c r="A152" s="27"/>
      <c r="B152" s="150"/>
      <c r="C152" s="151" t="s">
        <v>164</v>
      </c>
      <c r="D152" s="151" t="s">
        <v>131</v>
      </c>
      <c r="E152" s="152" t="s">
        <v>192</v>
      </c>
      <c r="F152" s="153" t="s">
        <v>193</v>
      </c>
      <c r="G152" s="154" t="s">
        <v>158</v>
      </c>
      <c r="H152" s="155">
        <v>0</v>
      </c>
      <c r="I152" s="156">
        <v>3</v>
      </c>
      <c r="J152" s="156">
        <f t="shared" si="10"/>
        <v>0</v>
      </c>
      <c r="K152" s="157"/>
      <c r="L152" s="28"/>
      <c r="M152" s="158" t="s">
        <v>1</v>
      </c>
      <c r="N152" s="159" t="s">
        <v>37</v>
      </c>
      <c r="O152" s="160">
        <v>0.11600000000000001</v>
      </c>
      <c r="P152" s="160">
        <f t="shared" si="11"/>
        <v>0</v>
      </c>
      <c r="Q152" s="160">
        <v>0</v>
      </c>
      <c r="R152" s="160">
        <f t="shared" si="12"/>
        <v>0</v>
      </c>
      <c r="S152" s="160">
        <v>0</v>
      </c>
      <c r="T152" s="161">
        <f t="shared" si="13"/>
        <v>0</v>
      </c>
      <c r="U152" s="27"/>
      <c r="V152" s="27"/>
      <c r="W152" s="27"/>
      <c r="X152" s="27"/>
      <c r="Y152" s="27"/>
      <c r="Z152" s="27"/>
      <c r="AA152" s="27"/>
      <c r="AN152" s="162" t="s">
        <v>135</v>
      </c>
      <c r="AP152" s="162" t="s">
        <v>131</v>
      </c>
      <c r="AQ152" s="162" t="s">
        <v>83</v>
      </c>
      <c r="AU152" s="15" t="s">
        <v>129</v>
      </c>
      <c r="BA152" s="163">
        <f t="shared" si="14"/>
        <v>0</v>
      </c>
      <c r="BB152" s="163">
        <f t="shared" si="15"/>
        <v>0</v>
      </c>
      <c r="BC152" s="163">
        <f t="shared" si="16"/>
        <v>0</v>
      </c>
      <c r="BD152" s="163">
        <f t="shared" si="17"/>
        <v>0</v>
      </c>
      <c r="BE152" s="163">
        <f t="shared" si="18"/>
        <v>0</v>
      </c>
      <c r="BF152" s="15" t="s">
        <v>83</v>
      </c>
      <c r="BG152" s="163">
        <f t="shared" si="19"/>
        <v>0</v>
      </c>
      <c r="BH152" s="15" t="s">
        <v>135</v>
      </c>
      <c r="BI152" s="162" t="s">
        <v>194</v>
      </c>
    </row>
    <row r="153" spans="1:61" s="2" customFormat="1" ht="16.5" customHeight="1" x14ac:dyDescent="0.2">
      <c r="A153" s="27"/>
      <c r="B153" s="150"/>
      <c r="C153" s="172" t="s">
        <v>195</v>
      </c>
      <c r="D153" s="172" t="s">
        <v>196</v>
      </c>
      <c r="E153" s="173" t="s">
        <v>197</v>
      </c>
      <c r="F153" s="174" t="s">
        <v>198</v>
      </c>
      <c r="G153" s="175" t="s">
        <v>199</v>
      </c>
      <c r="H153" s="176">
        <v>393.10344827586346</v>
      </c>
      <c r="I153" s="177">
        <v>6.5</v>
      </c>
      <c r="J153" s="177">
        <f t="shared" si="10"/>
        <v>2555.17</v>
      </c>
      <c r="K153" s="178"/>
      <c r="L153" s="179"/>
      <c r="M153" s="180" t="s">
        <v>1</v>
      </c>
      <c r="N153" s="181" t="s">
        <v>37</v>
      </c>
      <c r="O153" s="160">
        <v>0</v>
      </c>
      <c r="P153" s="160">
        <f t="shared" si="11"/>
        <v>0</v>
      </c>
      <c r="Q153" s="160">
        <v>1</v>
      </c>
      <c r="R153" s="160">
        <f t="shared" si="12"/>
        <v>393.10344827586346</v>
      </c>
      <c r="S153" s="160">
        <v>0</v>
      </c>
      <c r="T153" s="161">
        <f t="shared" si="13"/>
        <v>0</v>
      </c>
      <c r="U153" s="27"/>
      <c r="V153" s="27"/>
      <c r="W153" s="27"/>
      <c r="X153" s="27"/>
      <c r="Y153" s="27"/>
      <c r="Z153" s="27"/>
      <c r="AA153" s="27"/>
      <c r="AN153" s="162" t="s">
        <v>144</v>
      </c>
      <c r="AP153" s="162" t="s">
        <v>196</v>
      </c>
      <c r="AQ153" s="162" t="s">
        <v>83</v>
      </c>
      <c r="AU153" s="15" t="s">
        <v>129</v>
      </c>
      <c r="BA153" s="163">
        <f t="shared" si="14"/>
        <v>0</v>
      </c>
      <c r="BB153" s="163">
        <f t="shared" si="15"/>
        <v>2555.17</v>
      </c>
      <c r="BC153" s="163">
        <f t="shared" si="16"/>
        <v>0</v>
      </c>
      <c r="BD153" s="163">
        <f t="shared" si="17"/>
        <v>0</v>
      </c>
      <c r="BE153" s="163">
        <f t="shared" si="18"/>
        <v>0</v>
      </c>
      <c r="BF153" s="15" t="s">
        <v>83</v>
      </c>
      <c r="BG153" s="163">
        <f t="shared" si="19"/>
        <v>2555.17</v>
      </c>
      <c r="BH153" s="15" t="s">
        <v>135</v>
      </c>
      <c r="BI153" s="162" t="s">
        <v>200</v>
      </c>
    </row>
    <row r="154" spans="1:61" s="13" customFormat="1" x14ac:dyDescent="0.2">
      <c r="B154" s="164"/>
      <c r="D154" s="165"/>
      <c r="E154" s="166" t="s">
        <v>1</v>
      </c>
      <c r="F154" s="167"/>
      <c r="H154" s="168"/>
      <c r="L154" s="164"/>
      <c r="M154" s="169"/>
      <c r="N154" s="170"/>
      <c r="O154" s="170"/>
      <c r="P154" s="170"/>
      <c r="Q154" s="170"/>
      <c r="R154" s="170"/>
      <c r="S154" s="170"/>
      <c r="T154" s="171"/>
      <c r="AP154" s="166" t="s">
        <v>160</v>
      </c>
      <c r="AQ154" s="166" t="s">
        <v>83</v>
      </c>
      <c r="AR154" s="13" t="s">
        <v>83</v>
      </c>
      <c r="AS154" s="13" t="s">
        <v>28</v>
      </c>
      <c r="AT154" s="13" t="s">
        <v>78</v>
      </c>
      <c r="AU154" s="166" t="s">
        <v>129</v>
      </c>
    </row>
    <row r="155" spans="1:61" s="2" customFormat="1" ht="24.2" customHeight="1" x14ac:dyDescent="0.2">
      <c r="A155" s="27"/>
      <c r="B155" s="150"/>
      <c r="C155" s="151" t="s">
        <v>7</v>
      </c>
      <c r="D155" s="151" t="s">
        <v>131</v>
      </c>
      <c r="E155" s="152" t="s">
        <v>201</v>
      </c>
      <c r="F155" s="153" t="s">
        <v>202</v>
      </c>
      <c r="G155" s="154" t="s">
        <v>158</v>
      </c>
      <c r="H155" s="155">
        <v>183.53265869365288</v>
      </c>
      <c r="I155" s="156">
        <v>4.67</v>
      </c>
      <c r="J155" s="156">
        <f>ROUND(I155*H155,2)</f>
        <v>857.1</v>
      </c>
      <c r="K155" s="157"/>
      <c r="L155" s="28"/>
      <c r="M155" s="158" t="s">
        <v>1</v>
      </c>
      <c r="N155" s="159" t="s">
        <v>37</v>
      </c>
      <c r="O155" s="160">
        <v>0.29799999999999999</v>
      </c>
      <c r="P155" s="160">
        <f>O155*H155</f>
        <v>54.692732290708555</v>
      </c>
      <c r="Q155" s="160">
        <v>0</v>
      </c>
      <c r="R155" s="160">
        <f>Q155*H155</f>
        <v>0</v>
      </c>
      <c r="S155" s="160">
        <v>0</v>
      </c>
      <c r="T155" s="161">
        <f>S155*H155</f>
        <v>0</v>
      </c>
      <c r="U155" s="27"/>
      <c r="V155" s="27"/>
      <c r="W155" s="27"/>
      <c r="X155" s="27"/>
      <c r="Y155" s="27"/>
      <c r="Z155" s="27"/>
      <c r="AA155" s="27"/>
      <c r="AN155" s="162" t="s">
        <v>135</v>
      </c>
      <c r="AP155" s="162" t="s">
        <v>131</v>
      </c>
      <c r="AQ155" s="162" t="s">
        <v>83</v>
      </c>
      <c r="AU155" s="15" t="s">
        <v>129</v>
      </c>
      <c r="BA155" s="163">
        <f>IF(N155="základná",J155,0)</f>
        <v>0</v>
      </c>
      <c r="BB155" s="163">
        <f>IF(N155="znížená",J155,0)</f>
        <v>857.1</v>
      </c>
      <c r="BC155" s="163">
        <f>IF(N155="zákl. prenesená",J155,0)</f>
        <v>0</v>
      </c>
      <c r="BD155" s="163">
        <f>IF(N155="zníž. prenesená",J155,0)</f>
        <v>0</v>
      </c>
      <c r="BE155" s="163">
        <f>IF(N155="nulová",J155,0)</f>
        <v>0</v>
      </c>
      <c r="BF155" s="15" t="s">
        <v>83</v>
      </c>
      <c r="BG155" s="163">
        <f>ROUND(I155*H155,2)</f>
        <v>857.1</v>
      </c>
      <c r="BH155" s="15" t="s">
        <v>135</v>
      </c>
      <c r="BI155" s="162" t="s">
        <v>203</v>
      </c>
    </row>
    <row r="156" spans="1:61" s="13" customFormat="1" x14ac:dyDescent="0.2">
      <c r="B156" s="164"/>
      <c r="D156" s="165"/>
      <c r="E156" s="166" t="s">
        <v>1</v>
      </c>
      <c r="F156" s="167"/>
      <c r="H156" s="168"/>
      <c r="L156" s="164"/>
      <c r="M156" s="169"/>
      <c r="N156" s="170"/>
      <c r="O156" s="170"/>
      <c r="P156" s="170"/>
      <c r="Q156" s="170"/>
      <c r="R156" s="170"/>
      <c r="S156" s="170"/>
      <c r="T156" s="171"/>
      <c r="AP156" s="166" t="s">
        <v>160</v>
      </c>
      <c r="AQ156" s="166" t="s">
        <v>83</v>
      </c>
      <c r="AR156" s="13" t="s">
        <v>83</v>
      </c>
      <c r="AS156" s="13" t="s">
        <v>28</v>
      </c>
      <c r="AT156" s="13" t="s">
        <v>78</v>
      </c>
      <c r="AU156" s="166" t="s">
        <v>129</v>
      </c>
    </row>
    <row r="157" spans="1:61" s="2" customFormat="1" ht="33" customHeight="1" x14ac:dyDescent="0.2">
      <c r="A157" s="27"/>
      <c r="B157" s="150"/>
      <c r="C157" s="151" t="s">
        <v>204</v>
      </c>
      <c r="D157" s="151" t="s">
        <v>131</v>
      </c>
      <c r="E157" s="152" t="s">
        <v>205</v>
      </c>
      <c r="F157" s="153" t="s">
        <v>206</v>
      </c>
      <c r="G157" s="154" t="s">
        <v>158</v>
      </c>
      <c r="H157" s="155">
        <v>274.79338842975301</v>
      </c>
      <c r="I157" s="156">
        <v>0.9</v>
      </c>
      <c r="J157" s="156">
        <f t="shared" ref="J157:J162" si="20">ROUND(I157*H157,2)</f>
        <v>247.31</v>
      </c>
      <c r="K157" s="157"/>
      <c r="L157" s="28"/>
      <c r="M157" s="158" t="s">
        <v>1</v>
      </c>
      <c r="N157" s="159" t="s">
        <v>37</v>
      </c>
      <c r="O157" s="160">
        <v>3.1E-2</v>
      </c>
      <c r="P157" s="160">
        <f t="shared" ref="P157:P162" si="21">O157*H157</f>
        <v>8.5185950413223424</v>
      </c>
      <c r="Q157" s="160">
        <v>0</v>
      </c>
      <c r="R157" s="160">
        <f t="shared" ref="R157:R162" si="22">Q157*H157</f>
        <v>0</v>
      </c>
      <c r="S157" s="160">
        <v>0</v>
      </c>
      <c r="T157" s="161">
        <f t="shared" ref="T157:T162" si="23">S157*H157</f>
        <v>0</v>
      </c>
      <c r="U157" s="27"/>
      <c r="V157" s="27"/>
      <c r="W157" s="27"/>
      <c r="X157" s="27"/>
      <c r="Y157" s="27"/>
      <c r="Z157" s="27"/>
      <c r="AA157" s="27"/>
      <c r="AN157" s="162" t="s">
        <v>135</v>
      </c>
      <c r="AP157" s="162" t="s">
        <v>131</v>
      </c>
      <c r="AQ157" s="162" t="s">
        <v>83</v>
      </c>
      <c r="AU157" s="15" t="s">
        <v>129</v>
      </c>
      <c r="BA157" s="163">
        <f t="shared" ref="BA157:BA162" si="24">IF(N157="základná",J157,0)</f>
        <v>0</v>
      </c>
      <c r="BB157" s="163">
        <f t="shared" ref="BB157:BB162" si="25">IF(N157="znížená",J157,0)</f>
        <v>247.31</v>
      </c>
      <c r="BC157" s="163">
        <f t="shared" ref="BC157:BC162" si="26">IF(N157="zákl. prenesená",J157,0)</f>
        <v>0</v>
      </c>
      <c r="BD157" s="163">
        <f t="shared" ref="BD157:BD162" si="27">IF(N157="zníž. prenesená",J157,0)</f>
        <v>0</v>
      </c>
      <c r="BE157" s="163">
        <f t="shared" ref="BE157:BE162" si="28">IF(N157="nulová",J157,0)</f>
        <v>0</v>
      </c>
      <c r="BF157" s="15" t="s">
        <v>83</v>
      </c>
      <c r="BG157" s="163">
        <f t="shared" ref="BG157:BG162" si="29">ROUND(I157*H157,2)</f>
        <v>247.31</v>
      </c>
      <c r="BH157" s="15" t="s">
        <v>135</v>
      </c>
      <c r="BI157" s="162" t="s">
        <v>207</v>
      </c>
    </row>
    <row r="158" spans="1:61" s="2" customFormat="1" ht="16.5" customHeight="1" x14ac:dyDescent="0.2">
      <c r="A158" s="27"/>
      <c r="B158" s="150"/>
      <c r="C158" s="151" t="s">
        <v>170</v>
      </c>
      <c r="D158" s="151" t="s">
        <v>131</v>
      </c>
      <c r="E158" s="152" t="s">
        <v>208</v>
      </c>
      <c r="F158" s="153" t="s">
        <v>209</v>
      </c>
      <c r="G158" s="154" t="s">
        <v>199</v>
      </c>
      <c r="H158" s="155">
        <v>0</v>
      </c>
      <c r="I158" s="156">
        <v>0.01</v>
      </c>
      <c r="J158" s="156">
        <f t="shared" si="20"/>
        <v>0</v>
      </c>
      <c r="K158" s="157"/>
      <c r="L158" s="28"/>
      <c r="M158" s="158" t="s">
        <v>1</v>
      </c>
      <c r="N158" s="159" t="s">
        <v>37</v>
      </c>
      <c r="O158" s="160">
        <v>0</v>
      </c>
      <c r="P158" s="160">
        <f t="shared" si="21"/>
        <v>0</v>
      </c>
      <c r="Q158" s="160">
        <v>0</v>
      </c>
      <c r="R158" s="160">
        <f t="shared" si="22"/>
        <v>0</v>
      </c>
      <c r="S158" s="160">
        <v>0</v>
      </c>
      <c r="T158" s="161">
        <f t="shared" si="23"/>
        <v>0</v>
      </c>
      <c r="U158" s="27"/>
      <c r="V158" s="27"/>
      <c r="W158" s="27"/>
      <c r="X158" s="27"/>
      <c r="Y158" s="27"/>
      <c r="Z158" s="27"/>
      <c r="AA158" s="27"/>
      <c r="AN158" s="162" t="s">
        <v>135</v>
      </c>
      <c r="AP158" s="162" t="s">
        <v>131</v>
      </c>
      <c r="AQ158" s="162" t="s">
        <v>83</v>
      </c>
      <c r="AU158" s="15" t="s">
        <v>129</v>
      </c>
      <c r="BA158" s="163">
        <f t="shared" si="24"/>
        <v>0</v>
      </c>
      <c r="BB158" s="163">
        <f t="shared" si="25"/>
        <v>0</v>
      </c>
      <c r="BC158" s="163">
        <f t="shared" si="26"/>
        <v>0</v>
      </c>
      <c r="BD158" s="163">
        <f t="shared" si="27"/>
        <v>0</v>
      </c>
      <c r="BE158" s="163">
        <f t="shared" si="28"/>
        <v>0</v>
      </c>
      <c r="BF158" s="15" t="s">
        <v>83</v>
      </c>
      <c r="BG158" s="163">
        <f t="shared" si="29"/>
        <v>0</v>
      </c>
      <c r="BH158" s="15" t="s">
        <v>135</v>
      </c>
      <c r="BI158" s="162" t="s">
        <v>210</v>
      </c>
    </row>
    <row r="159" spans="1:61" s="2" customFormat="1" ht="24.2" customHeight="1" x14ac:dyDescent="0.2">
      <c r="A159" s="27"/>
      <c r="B159" s="150"/>
      <c r="C159" s="151" t="s">
        <v>211</v>
      </c>
      <c r="D159" s="151" t="s">
        <v>131</v>
      </c>
      <c r="E159" s="152" t="s">
        <v>212</v>
      </c>
      <c r="F159" s="153" t="s">
        <v>213</v>
      </c>
      <c r="G159" s="154" t="s">
        <v>158</v>
      </c>
      <c r="H159" s="155">
        <v>0</v>
      </c>
      <c r="I159" s="156">
        <v>3.17</v>
      </c>
      <c r="J159" s="156">
        <f t="shared" si="20"/>
        <v>0</v>
      </c>
      <c r="K159" s="157"/>
      <c r="L159" s="28"/>
      <c r="M159" s="158" t="s">
        <v>1</v>
      </c>
      <c r="N159" s="159" t="s">
        <v>37</v>
      </c>
      <c r="O159" s="160">
        <v>0.24199999999999999</v>
      </c>
      <c r="P159" s="160">
        <f t="shared" si="21"/>
        <v>0</v>
      </c>
      <c r="Q159" s="160">
        <v>0</v>
      </c>
      <c r="R159" s="160">
        <f t="shared" si="22"/>
        <v>0</v>
      </c>
      <c r="S159" s="160">
        <v>0</v>
      </c>
      <c r="T159" s="161">
        <f t="shared" si="23"/>
        <v>0</v>
      </c>
      <c r="U159" s="27"/>
      <c r="V159" s="27"/>
      <c r="W159" s="27"/>
      <c r="X159" s="27"/>
      <c r="Y159" s="27"/>
      <c r="Z159" s="27"/>
      <c r="AA159" s="27"/>
      <c r="AN159" s="162" t="s">
        <v>135</v>
      </c>
      <c r="AP159" s="162" t="s">
        <v>131</v>
      </c>
      <c r="AQ159" s="162" t="s">
        <v>83</v>
      </c>
      <c r="AU159" s="15" t="s">
        <v>129</v>
      </c>
      <c r="BA159" s="163">
        <f t="shared" si="24"/>
        <v>0</v>
      </c>
      <c r="BB159" s="163">
        <f t="shared" si="25"/>
        <v>0</v>
      </c>
      <c r="BC159" s="163">
        <f t="shared" si="26"/>
        <v>0</v>
      </c>
      <c r="BD159" s="163">
        <f t="shared" si="27"/>
        <v>0</v>
      </c>
      <c r="BE159" s="163">
        <f t="shared" si="28"/>
        <v>0</v>
      </c>
      <c r="BF159" s="15" t="s">
        <v>83</v>
      </c>
      <c r="BG159" s="163">
        <f t="shared" si="29"/>
        <v>0</v>
      </c>
      <c r="BH159" s="15" t="s">
        <v>135</v>
      </c>
      <c r="BI159" s="162" t="s">
        <v>214</v>
      </c>
    </row>
    <row r="160" spans="1:61" s="2" customFormat="1" ht="24.2" customHeight="1" x14ac:dyDescent="0.2">
      <c r="A160" s="27"/>
      <c r="B160" s="150"/>
      <c r="C160" s="151" t="s">
        <v>173</v>
      </c>
      <c r="D160" s="151" t="s">
        <v>131</v>
      </c>
      <c r="E160" s="152" t="s">
        <v>215</v>
      </c>
      <c r="F160" s="153" t="s">
        <v>216</v>
      </c>
      <c r="G160" s="154" t="s">
        <v>158</v>
      </c>
      <c r="H160" s="155">
        <v>0</v>
      </c>
      <c r="I160" s="156">
        <v>13.96</v>
      </c>
      <c r="J160" s="156">
        <f t="shared" si="20"/>
        <v>0</v>
      </c>
      <c r="K160" s="157"/>
      <c r="L160" s="28"/>
      <c r="M160" s="158" t="s">
        <v>1</v>
      </c>
      <c r="N160" s="159" t="s">
        <v>37</v>
      </c>
      <c r="O160" s="160">
        <v>1.5009999999999999</v>
      </c>
      <c r="P160" s="160">
        <f t="shared" si="21"/>
        <v>0</v>
      </c>
      <c r="Q160" s="160">
        <v>0</v>
      </c>
      <c r="R160" s="160">
        <f t="shared" si="22"/>
        <v>0</v>
      </c>
      <c r="S160" s="160">
        <v>0</v>
      </c>
      <c r="T160" s="161">
        <f t="shared" si="23"/>
        <v>0</v>
      </c>
      <c r="U160" s="27"/>
      <c r="V160" s="27"/>
      <c r="W160" s="27"/>
      <c r="X160" s="27"/>
      <c r="Y160" s="27"/>
      <c r="Z160" s="27"/>
      <c r="AA160" s="27"/>
      <c r="AN160" s="162" t="s">
        <v>135</v>
      </c>
      <c r="AP160" s="162" t="s">
        <v>131</v>
      </c>
      <c r="AQ160" s="162" t="s">
        <v>83</v>
      </c>
      <c r="AU160" s="15" t="s">
        <v>129</v>
      </c>
      <c r="BA160" s="163">
        <f t="shared" si="24"/>
        <v>0</v>
      </c>
      <c r="BB160" s="163">
        <f t="shared" si="25"/>
        <v>0</v>
      </c>
      <c r="BC160" s="163">
        <f t="shared" si="26"/>
        <v>0</v>
      </c>
      <c r="BD160" s="163">
        <f t="shared" si="27"/>
        <v>0</v>
      </c>
      <c r="BE160" s="163">
        <f t="shared" si="28"/>
        <v>0</v>
      </c>
      <c r="BF160" s="15" t="s">
        <v>83</v>
      </c>
      <c r="BG160" s="163">
        <f t="shared" si="29"/>
        <v>0</v>
      </c>
      <c r="BH160" s="15" t="s">
        <v>135</v>
      </c>
      <c r="BI160" s="162" t="s">
        <v>217</v>
      </c>
    </row>
    <row r="161" spans="1:61" s="2" customFormat="1" ht="21.75" customHeight="1" x14ac:dyDescent="0.2">
      <c r="A161" s="27"/>
      <c r="B161" s="150"/>
      <c r="C161" s="172" t="s">
        <v>218</v>
      </c>
      <c r="D161" s="172" t="s">
        <v>196</v>
      </c>
      <c r="E161" s="173" t="s">
        <v>219</v>
      </c>
      <c r="F161" s="174" t="s">
        <v>220</v>
      </c>
      <c r="G161" s="175" t="s">
        <v>199</v>
      </c>
      <c r="H161" s="176">
        <v>0</v>
      </c>
      <c r="I161" s="177">
        <v>9.7200000000000006</v>
      </c>
      <c r="J161" s="177">
        <f t="shared" si="20"/>
        <v>0</v>
      </c>
      <c r="K161" s="178"/>
      <c r="L161" s="179"/>
      <c r="M161" s="180" t="s">
        <v>1</v>
      </c>
      <c r="N161" s="181" t="s">
        <v>37</v>
      </c>
      <c r="O161" s="160">
        <v>0</v>
      </c>
      <c r="P161" s="160">
        <f t="shared" si="21"/>
        <v>0</v>
      </c>
      <c r="Q161" s="160">
        <v>1</v>
      </c>
      <c r="R161" s="160">
        <f t="shared" si="22"/>
        <v>0</v>
      </c>
      <c r="S161" s="160">
        <v>0</v>
      </c>
      <c r="T161" s="161">
        <f t="shared" si="23"/>
        <v>0</v>
      </c>
      <c r="U161" s="27"/>
      <c r="V161" s="27"/>
      <c r="W161" s="27"/>
      <c r="X161" s="27"/>
      <c r="Y161" s="27"/>
      <c r="Z161" s="27"/>
      <c r="AA161" s="27"/>
      <c r="AN161" s="162" t="s">
        <v>144</v>
      </c>
      <c r="AP161" s="162" t="s">
        <v>196</v>
      </c>
      <c r="AQ161" s="162" t="s">
        <v>83</v>
      </c>
      <c r="AU161" s="15" t="s">
        <v>129</v>
      </c>
      <c r="BA161" s="163">
        <f t="shared" si="24"/>
        <v>0</v>
      </c>
      <c r="BB161" s="163">
        <f t="shared" si="25"/>
        <v>0</v>
      </c>
      <c r="BC161" s="163">
        <f t="shared" si="26"/>
        <v>0</v>
      </c>
      <c r="BD161" s="163">
        <f t="shared" si="27"/>
        <v>0</v>
      </c>
      <c r="BE161" s="163">
        <f t="shared" si="28"/>
        <v>0</v>
      </c>
      <c r="BF161" s="15" t="s">
        <v>83</v>
      </c>
      <c r="BG161" s="163">
        <f t="shared" si="29"/>
        <v>0</v>
      </c>
      <c r="BH161" s="15" t="s">
        <v>135</v>
      </c>
      <c r="BI161" s="162" t="s">
        <v>221</v>
      </c>
    </row>
    <row r="162" spans="1:61" s="2" customFormat="1" ht="21.75" customHeight="1" x14ac:dyDescent="0.2">
      <c r="A162" s="27"/>
      <c r="B162" s="150"/>
      <c r="C162" s="151" t="s">
        <v>177</v>
      </c>
      <c r="D162" s="151" t="s">
        <v>131</v>
      </c>
      <c r="E162" s="152" t="s">
        <v>222</v>
      </c>
      <c r="F162" s="153" t="s">
        <v>553</v>
      </c>
      <c r="G162" s="154" t="s">
        <v>134</v>
      </c>
      <c r="H162" s="155">
        <v>1596.0000000000055</v>
      </c>
      <c r="I162" s="156">
        <v>0.4</v>
      </c>
      <c r="J162" s="156">
        <f t="shared" si="20"/>
        <v>638.4</v>
      </c>
      <c r="K162" s="157"/>
      <c r="L162" s="28"/>
      <c r="M162" s="158" t="s">
        <v>1</v>
      </c>
      <c r="N162" s="159" t="s">
        <v>37</v>
      </c>
      <c r="O162" s="160">
        <v>1.7000000000000001E-2</v>
      </c>
      <c r="P162" s="160">
        <f t="shared" si="21"/>
        <v>27.132000000000094</v>
      </c>
      <c r="Q162" s="160">
        <v>0</v>
      </c>
      <c r="R162" s="160">
        <f t="shared" si="22"/>
        <v>0</v>
      </c>
      <c r="S162" s="160">
        <v>0</v>
      </c>
      <c r="T162" s="161">
        <f t="shared" si="23"/>
        <v>0</v>
      </c>
      <c r="U162" s="27"/>
      <c r="V162" s="27"/>
      <c r="W162" s="27"/>
      <c r="X162" s="27"/>
      <c r="Y162" s="27"/>
      <c r="Z162" s="27"/>
      <c r="AA162" s="27"/>
      <c r="AN162" s="162" t="s">
        <v>135</v>
      </c>
      <c r="AP162" s="162" t="s">
        <v>131</v>
      </c>
      <c r="AQ162" s="162" t="s">
        <v>83</v>
      </c>
      <c r="AU162" s="15" t="s">
        <v>129</v>
      </c>
      <c r="BA162" s="163">
        <f t="shared" si="24"/>
        <v>0</v>
      </c>
      <c r="BB162" s="163">
        <f t="shared" si="25"/>
        <v>638.4</v>
      </c>
      <c r="BC162" s="163">
        <f t="shared" si="26"/>
        <v>0</v>
      </c>
      <c r="BD162" s="163">
        <f t="shared" si="27"/>
        <v>0</v>
      </c>
      <c r="BE162" s="163">
        <f t="shared" si="28"/>
        <v>0</v>
      </c>
      <c r="BF162" s="15" t="s">
        <v>83</v>
      </c>
      <c r="BG162" s="163">
        <f t="shared" si="29"/>
        <v>638.4</v>
      </c>
      <c r="BH162" s="15" t="s">
        <v>135</v>
      </c>
      <c r="BI162" s="162" t="s">
        <v>224</v>
      </c>
    </row>
    <row r="163" spans="1:61" s="12" customFormat="1" ht="22.9" customHeight="1" x14ac:dyDescent="0.2">
      <c r="B163" s="138"/>
      <c r="D163" s="139" t="s">
        <v>70</v>
      </c>
      <c r="E163" s="148" t="s">
        <v>83</v>
      </c>
      <c r="F163" s="148" t="s">
        <v>225</v>
      </c>
      <c r="J163" s="149">
        <f>BG163</f>
        <v>0</v>
      </c>
      <c r="L163" s="138"/>
      <c r="M163" s="142"/>
      <c r="N163" s="143"/>
      <c r="O163" s="143"/>
      <c r="P163" s="144">
        <f>SUM(P164:P165)</f>
        <v>0</v>
      </c>
      <c r="Q163" s="143"/>
      <c r="R163" s="144">
        <f>SUM(R164:R165)</f>
        <v>0</v>
      </c>
      <c r="S163" s="143"/>
      <c r="T163" s="145">
        <f>SUM(T164:T165)</f>
        <v>0</v>
      </c>
      <c r="AN163" s="139" t="s">
        <v>78</v>
      </c>
      <c r="AP163" s="146" t="s">
        <v>70</v>
      </c>
      <c r="AQ163" s="146" t="s">
        <v>78</v>
      </c>
      <c r="AU163" s="139" t="s">
        <v>129</v>
      </c>
      <c r="BG163" s="147">
        <f>SUM(BG164:BG165)</f>
        <v>0</v>
      </c>
    </row>
    <row r="164" spans="1:61" s="2" customFormat="1" ht="24.2" customHeight="1" x14ac:dyDescent="0.2">
      <c r="A164" s="27"/>
      <c r="B164" s="150"/>
      <c r="C164" s="151" t="s">
        <v>226</v>
      </c>
      <c r="D164" s="151" t="s">
        <v>131</v>
      </c>
      <c r="E164" s="152" t="s">
        <v>227</v>
      </c>
      <c r="F164" s="153" t="s">
        <v>228</v>
      </c>
      <c r="G164" s="154" t="s">
        <v>158</v>
      </c>
      <c r="H164" s="155">
        <v>0</v>
      </c>
      <c r="I164" s="156">
        <v>11.09</v>
      </c>
      <c r="J164" s="156">
        <f>ROUND(I164*H164,2)</f>
        <v>0</v>
      </c>
      <c r="K164" s="157"/>
      <c r="L164" s="28"/>
      <c r="M164" s="158" t="s">
        <v>1</v>
      </c>
      <c r="N164" s="159" t="s">
        <v>37</v>
      </c>
      <c r="O164" s="160">
        <v>0.90800000000000003</v>
      </c>
      <c r="P164" s="160">
        <f>O164*H164</f>
        <v>0</v>
      </c>
      <c r="Q164" s="160">
        <v>1.63</v>
      </c>
      <c r="R164" s="160">
        <f>Q164*H164</f>
        <v>0</v>
      </c>
      <c r="S164" s="160">
        <v>0</v>
      </c>
      <c r="T164" s="161">
        <f>S164*H164</f>
        <v>0</v>
      </c>
      <c r="U164" s="27"/>
      <c r="V164" s="27"/>
      <c r="W164" s="27"/>
      <c r="X164" s="27"/>
      <c r="Y164" s="27"/>
      <c r="Z164" s="27"/>
      <c r="AA164" s="27"/>
      <c r="AN164" s="162" t="s">
        <v>135</v>
      </c>
      <c r="AP164" s="162" t="s">
        <v>131</v>
      </c>
      <c r="AQ164" s="162" t="s">
        <v>83</v>
      </c>
      <c r="AU164" s="15" t="s">
        <v>129</v>
      </c>
      <c r="BA164" s="163">
        <f>IF(N164="základná",J164,0)</f>
        <v>0</v>
      </c>
      <c r="BB164" s="163">
        <f>IF(N164="znížená",J164,0)</f>
        <v>0</v>
      </c>
      <c r="BC164" s="163">
        <f>IF(N164="zákl. prenesená",J164,0)</f>
        <v>0</v>
      </c>
      <c r="BD164" s="163">
        <f>IF(N164="zníž. prenesená",J164,0)</f>
        <v>0</v>
      </c>
      <c r="BE164" s="163">
        <f>IF(N164="nulová",J164,0)</f>
        <v>0</v>
      </c>
      <c r="BF164" s="15" t="s">
        <v>83</v>
      </c>
      <c r="BG164" s="163">
        <f>ROUND(I164*H164,2)</f>
        <v>0</v>
      </c>
      <c r="BH164" s="15" t="s">
        <v>135</v>
      </c>
      <c r="BI164" s="162" t="s">
        <v>229</v>
      </c>
    </row>
    <row r="165" spans="1:61" s="2" customFormat="1" ht="33" customHeight="1" x14ac:dyDescent="0.2">
      <c r="A165" s="27"/>
      <c r="B165" s="150"/>
      <c r="C165" s="151" t="s">
        <v>180</v>
      </c>
      <c r="D165" s="151" t="s">
        <v>131</v>
      </c>
      <c r="E165" s="152" t="s">
        <v>230</v>
      </c>
      <c r="F165" s="153" t="s">
        <v>231</v>
      </c>
      <c r="G165" s="154" t="s">
        <v>158</v>
      </c>
      <c r="H165" s="155">
        <v>0</v>
      </c>
      <c r="I165" s="156">
        <v>10.02</v>
      </c>
      <c r="J165" s="156">
        <f>ROUND(I165*H165,2)</f>
        <v>0</v>
      </c>
      <c r="K165" s="157"/>
      <c r="L165" s="28"/>
      <c r="M165" s="158" t="s">
        <v>1</v>
      </c>
      <c r="N165" s="159" t="s">
        <v>37</v>
      </c>
      <c r="O165" s="160">
        <v>0.87</v>
      </c>
      <c r="P165" s="160">
        <f>O165*H165</f>
        <v>0</v>
      </c>
      <c r="Q165" s="160">
        <v>1.665</v>
      </c>
      <c r="R165" s="160">
        <f>Q165*H165</f>
        <v>0</v>
      </c>
      <c r="S165" s="160">
        <v>0</v>
      </c>
      <c r="T165" s="161">
        <f>S165*H165</f>
        <v>0</v>
      </c>
      <c r="U165" s="27"/>
      <c r="V165" s="27"/>
      <c r="W165" s="27"/>
      <c r="X165" s="27"/>
      <c r="Y165" s="27"/>
      <c r="Z165" s="27"/>
      <c r="AA165" s="27"/>
      <c r="AN165" s="162" t="s">
        <v>135</v>
      </c>
      <c r="AP165" s="162" t="s">
        <v>131</v>
      </c>
      <c r="AQ165" s="162" t="s">
        <v>83</v>
      </c>
      <c r="AU165" s="15" t="s">
        <v>129</v>
      </c>
      <c r="BA165" s="163">
        <f>IF(N165="základná",J165,0)</f>
        <v>0</v>
      </c>
      <c r="BB165" s="163">
        <f>IF(N165="znížená",J165,0)</f>
        <v>0</v>
      </c>
      <c r="BC165" s="163">
        <f>IF(N165="zákl. prenesená",J165,0)</f>
        <v>0</v>
      </c>
      <c r="BD165" s="163">
        <f>IF(N165="zníž. prenesená",J165,0)</f>
        <v>0</v>
      </c>
      <c r="BE165" s="163">
        <f>IF(N165="nulová",J165,0)</f>
        <v>0</v>
      </c>
      <c r="BF165" s="15" t="s">
        <v>83</v>
      </c>
      <c r="BG165" s="163">
        <f>ROUND(I165*H165,2)</f>
        <v>0</v>
      </c>
      <c r="BH165" s="15" t="s">
        <v>135</v>
      </c>
      <c r="BI165" s="162" t="s">
        <v>232</v>
      </c>
    </row>
    <row r="166" spans="1:61" s="12" customFormat="1" ht="22.9" customHeight="1" x14ac:dyDescent="0.2">
      <c r="B166" s="138"/>
      <c r="D166" s="139" t="s">
        <v>70</v>
      </c>
      <c r="E166" s="148" t="s">
        <v>138</v>
      </c>
      <c r="F166" s="148" t="s">
        <v>233</v>
      </c>
      <c r="J166" s="149">
        <f>BG166</f>
        <v>0</v>
      </c>
      <c r="L166" s="138"/>
      <c r="M166" s="142"/>
      <c r="N166" s="143"/>
      <c r="O166" s="143"/>
      <c r="P166" s="144">
        <f>SUM(P167:P169)</f>
        <v>0</v>
      </c>
      <c r="Q166" s="143"/>
      <c r="R166" s="144">
        <f>SUM(R167:R169)</f>
        <v>0</v>
      </c>
      <c r="S166" s="143"/>
      <c r="T166" s="145">
        <f>SUM(T167:T169)</f>
        <v>0</v>
      </c>
      <c r="AN166" s="139" t="s">
        <v>78</v>
      </c>
      <c r="AP166" s="146" t="s">
        <v>70</v>
      </c>
      <c r="AQ166" s="146" t="s">
        <v>78</v>
      </c>
      <c r="AU166" s="139" t="s">
        <v>129</v>
      </c>
      <c r="BG166" s="147">
        <f>SUM(BG167:BG169)</f>
        <v>0</v>
      </c>
    </row>
    <row r="167" spans="1:61" s="2" customFormat="1" ht="16.5" customHeight="1" x14ac:dyDescent="0.2">
      <c r="A167" s="27"/>
      <c r="B167" s="150"/>
      <c r="C167" s="151" t="s">
        <v>234</v>
      </c>
      <c r="D167" s="151" t="s">
        <v>131</v>
      </c>
      <c r="E167" s="152" t="s">
        <v>235</v>
      </c>
      <c r="F167" s="153" t="s">
        <v>236</v>
      </c>
      <c r="G167" s="154" t="s">
        <v>158</v>
      </c>
      <c r="H167" s="155">
        <v>0</v>
      </c>
      <c r="I167" s="156">
        <v>90.98</v>
      </c>
      <c r="J167" s="156">
        <f>ROUND(I167*H167,2)</f>
        <v>0</v>
      </c>
      <c r="K167" s="157"/>
      <c r="L167" s="28"/>
      <c r="M167" s="158" t="s">
        <v>1</v>
      </c>
      <c r="N167" s="159" t="s">
        <v>37</v>
      </c>
      <c r="O167" s="160">
        <v>1.09243</v>
      </c>
      <c r="P167" s="160">
        <f>O167*H167</f>
        <v>0</v>
      </c>
      <c r="Q167" s="160">
        <v>2.3225634999999998</v>
      </c>
      <c r="R167" s="160">
        <f>Q167*H167</f>
        <v>0</v>
      </c>
      <c r="S167" s="160">
        <v>0</v>
      </c>
      <c r="T167" s="161">
        <f>S167*H167</f>
        <v>0</v>
      </c>
      <c r="U167" s="27"/>
      <c r="V167" s="27"/>
      <c r="W167" s="27"/>
      <c r="X167" s="27"/>
      <c r="Y167" s="27"/>
      <c r="Z167" s="27"/>
      <c r="AA167" s="27"/>
      <c r="AN167" s="162" t="s">
        <v>135</v>
      </c>
      <c r="AP167" s="162" t="s">
        <v>131</v>
      </c>
      <c r="AQ167" s="162" t="s">
        <v>83</v>
      </c>
      <c r="AU167" s="15" t="s">
        <v>129</v>
      </c>
      <c r="BA167" s="163">
        <f>IF(N167="základná",J167,0)</f>
        <v>0</v>
      </c>
      <c r="BB167" s="163">
        <f>IF(N167="znížená",J167,0)</f>
        <v>0</v>
      </c>
      <c r="BC167" s="163">
        <f>IF(N167="zákl. prenesená",J167,0)</f>
        <v>0</v>
      </c>
      <c r="BD167" s="163">
        <f>IF(N167="zníž. prenesená",J167,0)</f>
        <v>0</v>
      </c>
      <c r="BE167" s="163">
        <f>IF(N167="nulová",J167,0)</f>
        <v>0</v>
      </c>
      <c r="BF167" s="15" t="s">
        <v>83</v>
      </c>
      <c r="BG167" s="163">
        <f>ROUND(I167*H167,2)</f>
        <v>0</v>
      </c>
      <c r="BH167" s="15" t="s">
        <v>135</v>
      </c>
      <c r="BI167" s="162" t="s">
        <v>237</v>
      </c>
    </row>
    <row r="168" spans="1:61" s="2" customFormat="1" ht="24.2" customHeight="1" x14ac:dyDescent="0.2">
      <c r="A168" s="27"/>
      <c r="B168" s="150"/>
      <c r="C168" s="151" t="s">
        <v>184</v>
      </c>
      <c r="D168" s="151" t="s">
        <v>131</v>
      </c>
      <c r="E168" s="152" t="s">
        <v>238</v>
      </c>
      <c r="F168" s="153" t="s">
        <v>239</v>
      </c>
      <c r="G168" s="154" t="s">
        <v>240</v>
      </c>
      <c r="H168" s="155">
        <v>0</v>
      </c>
      <c r="I168" s="156">
        <v>8.0399999999999991</v>
      </c>
      <c r="J168" s="156">
        <f>ROUND(I168*H168,2)</f>
        <v>0</v>
      </c>
      <c r="K168" s="157"/>
      <c r="L168" s="28"/>
      <c r="M168" s="158" t="s">
        <v>1</v>
      </c>
      <c r="N168" s="159" t="s">
        <v>37</v>
      </c>
      <c r="O168" s="160">
        <v>2.0921799999999999</v>
      </c>
      <c r="P168" s="160">
        <f>O168*H168</f>
        <v>0</v>
      </c>
      <c r="Q168" s="160">
        <v>3.82E-3</v>
      </c>
      <c r="R168" s="160">
        <f>Q168*H168</f>
        <v>0</v>
      </c>
      <c r="S168" s="160">
        <v>0</v>
      </c>
      <c r="T168" s="161">
        <f>S168*H168</f>
        <v>0</v>
      </c>
      <c r="U168" s="27"/>
      <c r="V168" s="27"/>
      <c r="W168" s="27"/>
      <c r="X168" s="27"/>
      <c r="Y168" s="27"/>
      <c r="Z168" s="27"/>
      <c r="AA168" s="27"/>
      <c r="AN168" s="162" t="s">
        <v>135</v>
      </c>
      <c r="AP168" s="162" t="s">
        <v>131</v>
      </c>
      <c r="AQ168" s="162" t="s">
        <v>83</v>
      </c>
      <c r="AU168" s="15" t="s">
        <v>129</v>
      </c>
      <c r="BA168" s="163">
        <f>IF(N168="základná",J168,0)</f>
        <v>0</v>
      </c>
      <c r="BB168" s="163">
        <f>IF(N168="znížená",J168,0)</f>
        <v>0</v>
      </c>
      <c r="BC168" s="163">
        <f>IF(N168="zákl. prenesená",J168,0)</f>
        <v>0</v>
      </c>
      <c r="BD168" s="163">
        <f>IF(N168="zníž. prenesená",J168,0)</f>
        <v>0</v>
      </c>
      <c r="BE168" s="163">
        <f>IF(N168="nulová",J168,0)</f>
        <v>0</v>
      </c>
      <c r="BF168" s="15" t="s">
        <v>83</v>
      </c>
      <c r="BG168" s="163">
        <f>ROUND(I168*H168,2)</f>
        <v>0</v>
      </c>
      <c r="BH168" s="15" t="s">
        <v>135</v>
      </c>
      <c r="BI168" s="162" t="s">
        <v>241</v>
      </c>
    </row>
    <row r="169" spans="1:61" s="2" customFormat="1" ht="16.5" customHeight="1" x14ac:dyDescent="0.2">
      <c r="A169" s="27"/>
      <c r="B169" s="150"/>
      <c r="C169" s="172" t="s">
        <v>242</v>
      </c>
      <c r="D169" s="172" t="s">
        <v>196</v>
      </c>
      <c r="E169" s="173" t="s">
        <v>243</v>
      </c>
      <c r="F169" s="174" t="s">
        <v>244</v>
      </c>
      <c r="G169" s="175" t="s">
        <v>240</v>
      </c>
      <c r="H169" s="176">
        <v>0</v>
      </c>
      <c r="I169" s="177">
        <v>25.44</v>
      </c>
      <c r="J169" s="177">
        <f>ROUND(I169*H169,2)</f>
        <v>0</v>
      </c>
      <c r="K169" s="178"/>
      <c r="L169" s="179"/>
      <c r="M169" s="180" t="s">
        <v>1</v>
      </c>
      <c r="N169" s="181" t="s">
        <v>37</v>
      </c>
      <c r="O169" s="160">
        <v>0</v>
      </c>
      <c r="P169" s="160">
        <f>O169*H169</f>
        <v>0</v>
      </c>
      <c r="Q169" s="160">
        <v>0.03</v>
      </c>
      <c r="R169" s="160">
        <f>Q169*H169</f>
        <v>0</v>
      </c>
      <c r="S169" s="160">
        <v>0</v>
      </c>
      <c r="T169" s="161">
        <f>S169*H169</f>
        <v>0</v>
      </c>
      <c r="U169" s="27"/>
      <c r="V169" s="27"/>
      <c r="W169" s="27"/>
      <c r="X169" s="27"/>
      <c r="Y169" s="27"/>
      <c r="Z169" s="27"/>
      <c r="AA169" s="27"/>
      <c r="AN169" s="162" t="s">
        <v>144</v>
      </c>
      <c r="AP169" s="162" t="s">
        <v>196</v>
      </c>
      <c r="AQ169" s="162" t="s">
        <v>83</v>
      </c>
      <c r="AU169" s="15" t="s">
        <v>129</v>
      </c>
      <c r="BA169" s="163">
        <f>IF(N169="základná",J169,0)</f>
        <v>0</v>
      </c>
      <c r="BB169" s="163">
        <f>IF(N169="znížená",J169,0)</f>
        <v>0</v>
      </c>
      <c r="BC169" s="163">
        <f>IF(N169="zákl. prenesená",J169,0)</f>
        <v>0</v>
      </c>
      <c r="BD169" s="163">
        <f>IF(N169="zníž. prenesená",J169,0)</f>
        <v>0</v>
      </c>
      <c r="BE169" s="163">
        <f>IF(N169="nulová",J169,0)</f>
        <v>0</v>
      </c>
      <c r="BF169" s="15" t="s">
        <v>83</v>
      </c>
      <c r="BG169" s="163">
        <f>ROUND(I169*H169,2)</f>
        <v>0</v>
      </c>
      <c r="BH169" s="15" t="s">
        <v>135</v>
      </c>
      <c r="BI169" s="162" t="s">
        <v>245</v>
      </c>
    </row>
    <row r="170" spans="1:61" s="12" customFormat="1" ht="22.9" customHeight="1" x14ac:dyDescent="0.2">
      <c r="B170" s="138"/>
      <c r="D170" s="139" t="s">
        <v>70</v>
      </c>
      <c r="E170" s="148" t="s">
        <v>135</v>
      </c>
      <c r="F170" s="148" t="s">
        <v>246</v>
      </c>
      <c r="J170" s="149">
        <f>BG170</f>
        <v>0</v>
      </c>
      <c r="L170" s="138"/>
      <c r="M170" s="142"/>
      <c r="N170" s="143"/>
      <c r="O170" s="143"/>
      <c r="P170" s="144">
        <f>SUM(P171:P174)</f>
        <v>0</v>
      </c>
      <c r="Q170" s="143"/>
      <c r="R170" s="144">
        <f>SUM(R171:R174)</f>
        <v>0</v>
      </c>
      <c r="S170" s="143"/>
      <c r="T170" s="145">
        <f>SUM(T171:T174)</f>
        <v>0</v>
      </c>
      <c r="AN170" s="139" t="s">
        <v>78</v>
      </c>
      <c r="AP170" s="146" t="s">
        <v>70</v>
      </c>
      <c r="AQ170" s="146" t="s">
        <v>78</v>
      </c>
      <c r="AU170" s="139" t="s">
        <v>129</v>
      </c>
      <c r="BG170" s="147">
        <f>SUM(BG171:BG174)</f>
        <v>0</v>
      </c>
    </row>
    <row r="171" spans="1:61" s="2" customFormat="1" ht="33" customHeight="1" x14ac:dyDescent="0.2">
      <c r="A171" s="27"/>
      <c r="B171" s="150"/>
      <c r="C171" s="151" t="s">
        <v>187</v>
      </c>
      <c r="D171" s="151" t="s">
        <v>131</v>
      </c>
      <c r="E171" s="152" t="s">
        <v>247</v>
      </c>
      <c r="F171" s="153" t="s">
        <v>248</v>
      </c>
      <c r="G171" s="154" t="s">
        <v>158</v>
      </c>
      <c r="H171" s="155">
        <v>0</v>
      </c>
      <c r="I171" s="156">
        <v>35.200000000000003</v>
      </c>
      <c r="J171" s="156">
        <f>ROUND(I171*H171,2)</f>
        <v>0</v>
      </c>
      <c r="K171" s="157"/>
      <c r="L171" s="28"/>
      <c r="M171" s="158" t="s">
        <v>1</v>
      </c>
      <c r="N171" s="159" t="s">
        <v>37</v>
      </c>
      <c r="O171" s="160">
        <v>1.246</v>
      </c>
      <c r="P171" s="160">
        <f>O171*H171</f>
        <v>0</v>
      </c>
      <c r="Q171" s="160">
        <v>1.8907700000000001</v>
      </c>
      <c r="R171" s="160">
        <f>Q171*H171</f>
        <v>0</v>
      </c>
      <c r="S171" s="160">
        <v>0</v>
      </c>
      <c r="T171" s="161">
        <f>S171*H171</f>
        <v>0</v>
      </c>
      <c r="U171" s="27"/>
      <c r="V171" s="27"/>
      <c r="W171" s="27"/>
      <c r="X171" s="27"/>
      <c r="Y171" s="27"/>
      <c r="Z171" s="27"/>
      <c r="AA171" s="27"/>
      <c r="AN171" s="162" t="s">
        <v>135</v>
      </c>
      <c r="AP171" s="162" t="s">
        <v>131</v>
      </c>
      <c r="AQ171" s="162" t="s">
        <v>83</v>
      </c>
      <c r="AU171" s="15" t="s">
        <v>129</v>
      </c>
      <c r="BA171" s="163">
        <f>IF(N171="základná",J171,0)</f>
        <v>0</v>
      </c>
      <c r="BB171" s="163">
        <f>IF(N171="znížená",J171,0)</f>
        <v>0</v>
      </c>
      <c r="BC171" s="163">
        <f>IF(N171="zákl. prenesená",J171,0)</f>
        <v>0</v>
      </c>
      <c r="BD171" s="163">
        <f>IF(N171="zníž. prenesená",J171,0)</f>
        <v>0</v>
      </c>
      <c r="BE171" s="163">
        <f>IF(N171="nulová",J171,0)</f>
        <v>0</v>
      </c>
      <c r="BF171" s="15" t="s">
        <v>83</v>
      </c>
      <c r="BG171" s="163">
        <f>ROUND(I171*H171,2)</f>
        <v>0</v>
      </c>
      <c r="BH171" s="15" t="s">
        <v>135</v>
      </c>
      <c r="BI171" s="162" t="s">
        <v>249</v>
      </c>
    </row>
    <row r="172" spans="1:61" s="2" customFormat="1" ht="33" customHeight="1" x14ac:dyDescent="0.2">
      <c r="A172" s="27"/>
      <c r="B172" s="150"/>
      <c r="C172" s="151" t="s">
        <v>250</v>
      </c>
      <c r="D172" s="151" t="s">
        <v>131</v>
      </c>
      <c r="E172" s="152" t="s">
        <v>251</v>
      </c>
      <c r="F172" s="153" t="s">
        <v>252</v>
      </c>
      <c r="G172" s="154" t="s">
        <v>134</v>
      </c>
      <c r="H172" s="155">
        <v>0</v>
      </c>
      <c r="I172" s="156">
        <v>18.329999999999998</v>
      </c>
      <c r="J172" s="156">
        <f>ROUND(I172*H172,2)</f>
        <v>0</v>
      </c>
      <c r="K172" s="157"/>
      <c r="L172" s="28"/>
      <c r="M172" s="158" t="s">
        <v>1</v>
      </c>
      <c r="N172" s="159" t="s">
        <v>37</v>
      </c>
      <c r="O172" s="160">
        <v>0.51017999999999997</v>
      </c>
      <c r="P172" s="160">
        <f>O172*H172</f>
        <v>0</v>
      </c>
      <c r="Q172" s="160">
        <v>0.35773525</v>
      </c>
      <c r="R172" s="160">
        <f>Q172*H172</f>
        <v>0</v>
      </c>
      <c r="S172" s="160">
        <v>0</v>
      </c>
      <c r="T172" s="161">
        <f>S172*H172</f>
        <v>0</v>
      </c>
      <c r="U172" s="27"/>
      <c r="V172" s="27"/>
      <c r="W172" s="27"/>
      <c r="X172" s="27"/>
      <c r="Y172" s="27"/>
      <c r="Z172" s="27"/>
      <c r="AA172" s="27"/>
      <c r="AN172" s="162" t="s">
        <v>135</v>
      </c>
      <c r="AP172" s="162" t="s">
        <v>131</v>
      </c>
      <c r="AQ172" s="162" t="s">
        <v>83</v>
      </c>
      <c r="AU172" s="15" t="s">
        <v>129</v>
      </c>
      <c r="BA172" s="163">
        <f>IF(N172="základná",J172,0)</f>
        <v>0</v>
      </c>
      <c r="BB172" s="163">
        <f>IF(N172="znížená",J172,0)</f>
        <v>0</v>
      </c>
      <c r="BC172" s="163">
        <f>IF(N172="zákl. prenesená",J172,0)</f>
        <v>0</v>
      </c>
      <c r="BD172" s="163">
        <f>IF(N172="zníž. prenesená",J172,0)</f>
        <v>0</v>
      </c>
      <c r="BE172" s="163">
        <f>IF(N172="nulová",J172,0)</f>
        <v>0</v>
      </c>
      <c r="BF172" s="15" t="s">
        <v>83</v>
      </c>
      <c r="BG172" s="163">
        <f>ROUND(I172*H172,2)</f>
        <v>0</v>
      </c>
      <c r="BH172" s="15" t="s">
        <v>135</v>
      </c>
      <c r="BI172" s="162" t="s">
        <v>253</v>
      </c>
    </row>
    <row r="173" spans="1:61" s="2" customFormat="1" ht="33" customHeight="1" x14ac:dyDescent="0.2">
      <c r="A173" s="27"/>
      <c r="B173" s="150"/>
      <c r="C173" s="151" t="s">
        <v>191</v>
      </c>
      <c r="D173" s="151" t="s">
        <v>131</v>
      </c>
      <c r="E173" s="152" t="s">
        <v>254</v>
      </c>
      <c r="F173" s="153" t="s">
        <v>255</v>
      </c>
      <c r="G173" s="154" t="s">
        <v>158</v>
      </c>
      <c r="H173" s="155">
        <v>0</v>
      </c>
      <c r="I173" s="156">
        <v>27</v>
      </c>
      <c r="J173" s="156">
        <f>ROUND(I173*H173,2)</f>
        <v>0</v>
      </c>
      <c r="K173" s="157"/>
      <c r="L173" s="28"/>
      <c r="M173" s="158" t="s">
        <v>1</v>
      </c>
      <c r="N173" s="159" t="s">
        <v>37</v>
      </c>
      <c r="O173" s="160">
        <v>0.55300000000000005</v>
      </c>
      <c r="P173" s="160">
        <f>O173*H173</f>
        <v>0</v>
      </c>
      <c r="Q173" s="160">
        <v>2.3841600000000001</v>
      </c>
      <c r="R173" s="160">
        <f>Q173*H173</f>
        <v>0</v>
      </c>
      <c r="S173" s="160">
        <v>0</v>
      </c>
      <c r="T173" s="161">
        <f>S173*H173</f>
        <v>0</v>
      </c>
      <c r="U173" s="27"/>
      <c r="V173" s="27"/>
      <c r="W173" s="27"/>
      <c r="X173" s="27"/>
      <c r="Y173" s="27"/>
      <c r="Z173" s="27"/>
      <c r="AA173" s="27"/>
      <c r="AN173" s="162" t="s">
        <v>135</v>
      </c>
      <c r="AP173" s="162" t="s">
        <v>131</v>
      </c>
      <c r="AQ173" s="162" t="s">
        <v>83</v>
      </c>
      <c r="AU173" s="15" t="s">
        <v>129</v>
      </c>
      <c r="BA173" s="163">
        <f>IF(N173="základná",J173,0)</f>
        <v>0</v>
      </c>
      <c r="BB173" s="163">
        <f>IF(N173="znížená",J173,0)</f>
        <v>0</v>
      </c>
      <c r="BC173" s="163">
        <f>IF(N173="zákl. prenesená",J173,0)</f>
        <v>0</v>
      </c>
      <c r="BD173" s="163">
        <f>IF(N173="zníž. prenesená",J173,0)</f>
        <v>0</v>
      </c>
      <c r="BE173" s="163">
        <f>IF(N173="nulová",J173,0)</f>
        <v>0</v>
      </c>
      <c r="BF173" s="15" t="s">
        <v>83</v>
      </c>
      <c r="BG173" s="163">
        <f>ROUND(I173*H173,2)</f>
        <v>0</v>
      </c>
      <c r="BH173" s="15" t="s">
        <v>135</v>
      </c>
      <c r="BI173" s="162" t="s">
        <v>256</v>
      </c>
    </row>
    <row r="174" spans="1:61" s="2" customFormat="1" ht="37.9" customHeight="1" x14ac:dyDescent="0.2">
      <c r="A174" s="27"/>
      <c r="B174" s="150"/>
      <c r="C174" s="151" t="s">
        <v>257</v>
      </c>
      <c r="D174" s="151" t="s">
        <v>131</v>
      </c>
      <c r="E174" s="152" t="s">
        <v>258</v>
      </c>
      <c r="F174" s="153" t="s">
        <v>259</v>
      </c>
      <c r="G174" s="154" t="s">
        <v>134</v>
      </c>
      <c r="H174" s="155">
        <v>0</v>
      </c>
      <c r="I174" s="156">
        <v>115.12</v>
      </c>
      <c r="J174" s="156">
        <f>ROUND(I174*H174,2)</f>
        <v>0</v>
      </c>
      <c r="K174" s="157"/>
      <c r="L174" s="28"/>
      <c r="M174" s="158" t="s">
        <v>1</v>
      </c>
      <c r="N174" s="159" t="s">
        <v>37</v>
      </c>
      <c r="O174" s="160">
        <v>1.1259999999999999</v>
      </c>
      <c r="P174" s="160">
        <f>O174*H174</f>
        <v>0</v>
      </c>
      <c r="Q174" s="160">
        <v>0.70772000000000002</v>
      </c>
      <c r="R174" s="160">
        <f>Q174*H174</f>
        <v>0</v>
      </c>
      <c r="S174" s="160">
        <v>0</v>
      </c>
      <c r="T174" s="161">
        <f>S174*H174</f>
        <v>0</v>
      </c>
      <c r="U174" s="27"/>
      <c r="V174" s="27"/>
      <c r="W174" s="27"/>
      <c r="X174" s="27"/>
      <c r="Y174" s="27"/>
      <c r="Z174" s="27"/>
      <c r="AA174" s="27"/>
      <c r="AN174" s="162" t="s">
        <v>135</v>
      </c>
      <c r="AP174" s="162" t="s">
        <v>131</v>
      </c>
      <c r="AQ174" s="162" t="s">
        <v>83</v>
      </c>
      <c r="AU174" s="15" t="s">
        <v>129</v>
      </c>
      <c r="BA174" s="163">
        <f>IF(N174="základná",J174,0)</f>
        <v>0</v>
      </c>
      <c r="BB174" s="163">
        <f>IF(N174="znížená",J174,0)</f>
        <v>0</v>
      </c>
      <c r="BC174" s="163">
        <f>IF(N174="zákl. prenesená",J174,0)</f>
        <v>0</v>
      </c>
      <c r="BD174" s="163">
        <f>IF(N174="zníž. prenesená",J174,0)</f>
        <v>0</v>
      </c>
      <c r="BE174" s="163">
        <f>IF(N174="nulová",J174,0)</f>
        <v>0</v>
      </c>
      <c r="BF174" s="15" t="s">
        <v>83</v>
      </c>
      <c r="BG174" s="163">
        <f>ROUND(I174*H174,2)</f>
        <v>0</v>
      </c>
      <c r="BH174" s="15" t="s">
        <v>135</v>
      </c>
      <c r="BI174" s="162" t="s">
        <v>260</v>
      </c>
    </row>
    <row r="175" spans="1:61" s="12" customFormat="1" ht="22.9" customHeight="1" x14ac:dyDescent="0.2">
      <c r="B175" s="138"/>
      <c r="D175" s="139" t="s">
        <v>70</v>
      </c>
      <c r="E175" s="148" t="s">
        <v>145</v>
      </c>
      <c r="F175" s="148" t="s">
        <v>261</v>
      </c>
      <c r="J175" s="149">
        <f>BG175</f>
        <v>14868</v>
      </c>
      <c r="L175" s="138"/>
      <c r="M175" s="142"/>
      <c r="N175" s="143"/>
      <c r="O175" s="143"/>
      <c r="P175" s="144">
        <f>SUM(P176:P191)</f>
        <v>134.68906503600456</v>
      </c>
      <c r="Q175" s="143"/>
      <c r="R175" s="144">
        <f>SUM(R176:R191)</f>
        <v>531.04506000000185</v>
      </c>
      <c r="S175" s="143"/>
      <c r="T175" s="145">
        <f>SUM(T176:T191)</f>
        <v>0</v>
      </c>
      <c r="AN175" s="139" t="s">
        <v>78</v>
      </c>
      <c r="AP175" s="146" t="s">
        <v>70</v>
      </c>
      <c r="AQ175" s="146" t="s">
        <v>78</v>
      </c>
      <c r="AU175" s="139" t="s">
        <v>129</v>
      </c>
      <c r="BG175" s="147">
        <f>SUM(BG176:BG191)</f>
        <v>14868</v>
      </c>
    </row>
    <row r="176" spans="1:61" s="2" customFormat="1" ht="24.2" customHeight="1" x14ac:dyDescent="0.2">
      <c r="A176" s="27"/>
      <c r="B176" s="150"/>
      <c r="C176" s="151" t="s">
        <v>194</v>
      </c>
      <c r="D176" s="151" t="s">
        <v>131</v>
      </c>
      <c r="E176" s="152" t="s">
        <v>262</v>
      </c>
      <c r="F176" s="153" t="s">
        <v>263</v>
      </c>
      <c r="G176" s="154" t="s">
        <v>134</v>
      </c>
      <c r="H176" s="155">
        <v>0</v>
      </c>
      <c r="I176" s="156">
        <v>3.2</v>
      </c>
      <c r="J176" s="156">
        <f>ROUND(I176*H176,2)</f>
        <v>0</v>
      </c>
      <c r="K176" s="157"/>
      <c r="L176" s="28"/>
      <c r="M176" s="158" t="s">
        <v>1</v>
      </c>
      <c r="N176" s="159" t="s">
        <v>37</v>
      </c>
      <c r="O176" s="160">
        <v>2.912E-2</v>
      </c>
      <c r="P176" s="160">
        <f>O176*H176</f>
        <v>0</v>
      </c>
      <c r="Q176" s="160">
        <v>0.42531999999999998</v>
      </c>
      <c r="R176" s="160">
        <f>Q176*H176</f>
        <v>0</v>
      </c>
      <c r="S176" s="160">
        <v>0</v>
      </c>
      <c r="T176" s="161">
        <f>S176*H176</f>
        <v>0</v>
      </c>
      <c r="U176" s="27"/>
      <c r="V176" s="27"/>
      <c r="W176" s="27"/>
      <c r="X176" s="27"/>
      <c r="Y176" s="27"/>
      <c r="Z176" s="27"/>
      <c r="AA176" s="27"/>
      <c r="AN176" s="162" t="s">
        <v>135</v>
      </c>
      <c r="AP176" s="162" t="s">
        <v>131</v>
      </c>
      <c r="AQ176" s="162" t="s">
        <v>83</v>
      </c>
      <c r="AU176" s="15" t="s">
        <v>129</v>
      </c>
      <c r="BA176" s="163">
        <f>IF(N176="základná",J176,0)</f>
        <v>0</v>
      </c>
      <c r="BB176" s="163">
        <f>IF(N176="znížená",J176,0)</f>
        <v>0</v>
      </c>
      <c r="BC176" s="163">
        <f>IF(N176="zákl. prenesená",J176,0)</f>
        <v>0</v>
      </c>
      <c r="BD176" s="163">
        <f>IF(N176="zníž. prenesená",J176,0)</f>
        <v>0</v>
      </c>
      <c r="BE176" s="163">
        <f>IF(N176="nulová",J176,0)</f>
        <v>0</v>
      </c>
      <c r="BF176" s="15" t="s">
        <v>83</v>
      </c>
      <c r="BG176" s="163">
        <f>ROUND(I176*H176,2)</f>
        <v>0</v>
      </c>
      <c r="BH176" s="15" t="s">
        <v>135</v>
      </c>
      <c r="BI176" s="162" t="s">
        <v>264</v>
      </c>
    </row>
    <row r="177" spans="1:61" s="2" customFormat="1" ht="37.9" customHeight="1" x14ac:dyDescent="0.2">
      <c r="A177" s="27"/>
      <c r="B177" s="150"/>
      <c r="C177" s="151" t="s">
        <v>265</v>
      </c>
      <c r="D177" s="151" t="s">
        <v>131</v>
      </c>
      <c r="E177" s="152" t="s">
        <v>266</v>
      </c>
      <c r="F177" s="153" t="s">
        <v>267</v>
      </c>
      <c r="G177" s="154" t="s">
        <v>134</v>
      </c>
      <c r="H177" s="155">
        <v>798.00000000000273</v>
      </c>
      <c r="I177" s="156">
        <v>7</v>
      </c>
      <c r="J177" s="156">
        <f>ROUND(I177*H177,2)</f>
        <v>5586</v>
      </c>
      <c r="K177" s="157"/>
      <c r="L177" s="28"/>
      <c r="M177" s="158" t="s">
        <v>1</v>
      </c>
      <c r="N177" s="159" t="s">
        <v>37</v>
      </c>
      <c r="O177" s="160">
        <v>3.5000000000000003E-2</v>
      </c>
      <c r="P177" s="160">
        <f>O177*H177</f>
        <v>27.930000000000099</v>
      </c>
      <c r="Q177" s="160">
        <v>0.45200000000000001</v>
      </c>
      <c r="R177" s="160">
        <f>Q177*H177</f>
        <v>360.69600000000122</v>
      </c>
      <c r="S177" s="160">
        <v>0</v>
      </c>
      <c r="T177" s="161">
        <f>S177*H177</f>
        <v>0</v>
      </c>
      <c r="U177" s="27"/>
      <c r="V177" s="27"/>
      <c r="W177" s="27"/>
      <c r="X177" s="27"/>
      <c r="Y177" s="27"/>
      <c r="Z177" s="27"/>
      <c r="AA177" s="27"/>
      <c r="AN177" s="162" t="s">
        <v>135</v>
      </c>
      <c r="AP177" s="162" t="s">
        <v>131</v>
      </c>
      <c r="AQ177" s="162" t="s">
        <v>83</v>
      </c>
      <c r="AU177" s="15" t="s">
        <v>129</v>
      </c>
      <c r="BA177" s="163">
        <f>IF(N177="základná",J177,0)</f>
        <v>0</v>
      </c>
      <c r="BB177" s="163">
        <f>IF(N177="znížená",J177,0)</f>
        <v>5586</v>
      </c>
      <c r="BC177" s="163">
        <f>IF(N177="zákl. prenesená",J177,0)</f>
        <v>0</v>
      </c>
      <c r="BD177" s="163">
        <f>IF(N177="zníž. prenesená",J177,0)</f>
        <v>0</v>
      </c>
      <c r="BE177" s="163">
        <f>IF(N177="nulová",J177,0)</f>
        <v>0</v>
      </c>
      <c r="BF177" s="15" t="s">
        <v>83</v>
      </c>
      <c r="BG177" s="163">
        <f>ROUND(I177*H177,2)</f>
        <v>5586</v>
      </c>
      <c r="BH177" s="15" t="s">
        <v>135</v>
      </c>
      <c r="BI177" s="162" t="s">
        <v>268</v>
      </c>
    </row>
    <row r="178" spans="1:61" s="2" customFormat="1" ht="24.2" customHeight="1" x14ac:dyDescent="0.2">
      <c r="A178" s="27"/>
      <c r="B178" s="150"/>
      <c r="C178" s="151" t="s">
        <v>200</v>
      </c>
      <c r="D178" s="151" t="s">
        <v>131</v>
      </c>
      <c r="E178" s="152" t="s">
        <v>269</v>
      </c>
      <c r="F178" s="153" t="s">
        <v>270</v>
      </c>
      <c r="G178" s="154" t="s">
        <v>134</v>
      </c>
      <c r="H178" s="155">
        <v>0</v>
      </c>
      <c r="I178" s="156">
        <v>0.74</v>
      </c>
      <c r="J178" s="156">
        <f>ROUND(I178*H178,2)</f>
        <v>0</v>
      </c>
      <c r="K178" s="157"/>
      <c r="L178" s="28"/>
      <c r="M178" s="158" t="s">
        <v>1</v>
      </c>
      <c r="N178" s="159" t="s">
        <v>37</v>
      </c>
      <c r="O178" s="160">
        <v>4.9000000000000002E-2</v>
      </c>
      <c r="P178" s="160">
        <f>O178*H178</f>
        <v>0</v>
      </c>
      <c r="Q178" s="160">
        <v>0.18776000000000001</v>
      </c>
      <c r="R178" s="160">
        <f>Q178*H178</f>
        <v>0</v>
      </c>
      <c r="S178" s="160">
        <v>0</v>
      </c>
      <c r="T178" s="161">
        <f>S178*H178</f>
        <v>0</v>
      </c>
      <c r="U178" s="27"/>
      <c r="V178" s="27"/>
      <c r="W178" s="27"/>
      <c r="X178" s="27"/>
      <c r="Y178" s="27"/>
      <c r="Z178" s="27"/>
      <c r="AA178" s="27"/>
      <c r="AN178" s="162" t="s">
        <v>135</v>
      </c>
      <c r="AP178" s="162" t="s">
        <v>131</v>
      </c>
      <c r="AQ178" s="162" t="s">
        <v>83</v>
      </c>
      <c r="AU178" s="15" t="s">
        <v>129</v>
      </c>
      <c r="BA178" s="163">
        <f>IF(N178="základná",J178,0)</f>
        <v>0</v>
      </c>
      <c r="BB178" s="163">
        <f>IF(N178="znížená",J178,0)</f>
        <v>0</v>
      </c>
      <c r="BC178" s="163">
        <f>IF(N178="zákl. prenesená",J178,0)</f>
        <v>0</v>
      </c>
      <c r="BD178" s="163">
        <f>IF(N178="zníž. prenesená",J178,0)</f>
        <v>0</v>
      </c>
      <c r="BE178" s="163">
        <f>IF(N178="nulová",J178,0)</f>
        <v>0</v>
      </c>
      <c r="BF178" s="15" t="s">
        <v>83</v>
      </c>
      <c r="BG178" s="163">
        <f>ROUND(I178*H178,2)</f>
        <v>0</v>
      </c>
      <c r="BH178" s="15" t="s">
        <v>135</v>
      </c>
      <c r="BI178" s="162" t="s">
        <v>271</v>
      </c>
    </row>
    <row r="179" spans="1:61" s="2" customFormat="1" ht="24.2" customHeight="1" x14ac:dyDescent="0.2">
      <c r="A179" s="27"/>
      <c r="B179" s="150"/>
      <c r="C179" s="151" t="s">
        <v>272</v>
      </c>
      <c r="D179" s="151" t="s">
        <v>131</v>
      </c>
      <c r="E179" s="152" t="s">
        <v>273</v>
      </c>
      <c r="F179" s="153" t="s">
        <v>274</v>
      </c>
      <c r="G179" s="154" t="s">
        <v>158</v>
      </c>
      <c r="H179" s="155">
        <v>91.210424048462983</v>
      </c>
      <c r="I179" s="156">
        <v>11.3</v>
      </c>
      <c r="J179" s="156">
        <f>ROUND(I179*H179,2)</f>
        <v>1030.68</v>
      </c>
      <c r="K179" s="157"/>
      <c r="L179" s="28"/>
      <c r="M179" s="158" t="s">
        <v>1</v>
      </c>
      <c r="N179" s="159" t="s">
        <v>37</v>
      </c>
      <c r="O179" s="160">
        <v>0.90800000000000003</v>
      </c>
      <c r="P179" s="160">
        <f>O179*H179</f>
        <v>82.819065036004389</v>
      </c>
      <c r="Q179" s="160">
        <v>0</v>
      </c>
      <c r="R179" s="160">
        <f>Q179*H179</f>
        <v>0</v>
      </c>
      <c r="S179" s="160">
        <v>0</v>
      </c>
      <c r="T179" s="161">
        <f>S179*H179</f>
        <v>0</v>
      </c>
      <c r="U179" s="27"/>
      <c r="V179" s="27"/>
      <c r="W179" s="27"/>
      <c r="X179" s="27"/>
      <c r="Y179" s="27"/>
      <c r="Z179" s="27"/>
      <c r="AA179" s="27"/>
      <c r="AN179" s="162" t="s">
        <v>135</v>
      </c>
      <c r="AP179" s="162" t="s">
        <v>131</v>
      </c>
      <c r="AQ179" s="162" t="s">
        <v>83</v>
      </c>
      <c r="AU179" s="15" t="s">
        <v>129</v>
      </c>
      <c r="BA179" s="163">
        <f>IF(N179="základná",J179,0)</f>
        <v>0</v>
      </c>
      <c r="BB179" s="163">
        <f>IF(N179="znížená",J179,0)</f>
        <v>1030.68</v>
      </c>
      <c r="BC179" s="163">
        <f>IF(N179="zákl. prenesená",J179,0)</f>
        <v>0</v>
      </c>
      <c r="BD179" s="163">
        <f>IF(N179="zníž. prenesená",J179,0)</f>
        <v>0</v>
      </c>
      <c r="BE179" s="163">
        <f>IF(N179="nulová",J179,0)</f>
        <v>0</v>
      </c>
      <c r="BF179" s="15" t="s">
        <v>83</v>
      </c>
      <c r="BG179" s="163">
        <f>ROUND(I179*H179,2)</f>
        <v>1030.68</v>
      </c>
      <c r="BH179" s="15" t="s">
        <v>135</v>
      </c>
      <c r="BI179" s="162" t="s">
        <v>275</v>
      </c>
    </row>
    <row r="180" spans="1:61" s="13" customFormat="1" x14ac:dyDescent="0.2">
      <c r="B180" s="164"/>
      <c r="D180" s="165"/>
      <c r="E180" s="166" t="s">
        <v>1</v>
      </c>
      <c r="F180" s="167"/>
      <c r="H180" s="168"/>
      <c r="L180" s="164"/>
      <c r="M180" s="169"/>
      <c r="N180" s="170"/>
      <c r="O180" s="170"/>
      <c r="P180" s="170"/>
      <c r="Q180" s="170"/>
      <c r="R180" s="170"/>
      <c r="S180" s="170"/>
      <c r="T180" s="171"/>
      <c r="AP180" s="166" t="s">
        <v>160</v>
      </c>
      <c r="AQ180" s="166" t="s">
        <v>83</v>
      </c>
      <c r="AR180" s="13" t="s">
        <v>83</v>
      </c>
      <c r="AS180" s="13" t="s">
        <v>28</v>
      </c>
      <c r="AT180" s="13" t="s">
        <v>78</v>
      </c>
      <c r="AU180" s="166" t="s">
        <v>129</v>
      </c>
    </row>
    <row r="181" spans="1:61" s="2" customFormat="1" ht="33" customHeight="1" x14ac:dyDescent="0.2">
      <c r="A181" s="27"/>
      <c r="B181" s="150"/>
      <c r="C181" s="151" t="s">
        <v>203</v>
      </c>
      <c r="D181" s="151" t="s">
        <v>131</v>
      </c>
      <c r="E181" s="152" t="s">
        <v>276</v>
      </c>
      <c r="F181" s="153" t="s">
        <v>277</v>
      </c>
      <c r="G181" s="154" t="s">
        <v>134</v>
      </c>
      <c r="H181" s="155">
        <v>798.00000000000273</v>
      </c>
      <c r="I181" s="156">
        <v>0.54</v>
      </c>
      <c r="J181" s="156">
        <f>ROUND(I181*H181,2)</f>
        <v>430.92</v>
      </c>
      <c r="K181" s="157"/>
      <c r="L181" s="28"/>
      <c r="M181" s="158" t="s">
        <v>1</v>
      </c>
      <c r="N181" s="159" t="s">
        <v>37</v>
      </c>
      <c r="O181" s="160">
        <v>4.0000000000000001E-3</v>
      </c>
      <c r="P181" s="160">
        <f>O181*H181</f>
        <v>3.1920000000000108</v>
      </c>
      <c r="Q181" s="160">
        <v>6.0099999999999997E-3</v>
      </c>
      <c r="R181" s="160">
        <f>Q181*H181</f>
        <v>4.7959800000000161</v>
      </c>
      <c r="S181" s="160">
        <v>0</v>
      </c>
      <c r="T181" s="161">
        <f>S181*H181</f>
        <v>0</v>
      </c>
      <c r="U181" s="27"/>
      <c r="V181" s="27"/>
      <c r="W181" s="27"/>
      <c r="X181" s="27"/>
      <c r="Y181" s="27"/>
      <c r="Z181" s="27"/>
      <c r="AA181" s="27"/>
      <c r="AN181" s="162" t="s">
        <v>135</v>
      </c>
      <c r="AP181" s="162" t="s">
        <v>131</v>
      </c>
      <c r="AQ181" s="162" t="s">
        <v>83</v>
      </c>
      <c r="AU181" s="15" t="s">
        <v>129</v>
      </c>
      <c r="BA181" s="163">
        <f>IF(N181="základná",J181,0)</f>
        <v>0</v>
      </c>
      <c r="BB181" s="163">
        <f>IF(N181="znížená",J181,0)</f>
        <v>430.92</v>
      </c>
      <c r="BC181" s="163">
        <f>IF(N181="zákl. prenesená",J181,0)</f>
        <v>0</v>
      </c>
      <c r="BD181" s="163">
        <f>IF(N181="zníž. prenesená",J181,0)</f>
        <v>0</v>
      </c>
      <c r="BE181" s="163">
        <f>IF(N181="nulová",J181,0)</f>
        <v>0</v>
      </c>
      <c r="BF181" s="15" t="s">
        <v>83</v>
      </c>
      <c r="BG181" s="163">
        <f>ROUND(I181*H181,2)</f>
        <v>430.92</v>
      </c>
      <c r="BH181" s="15" t="s">
        <v>135</v>
      </c>
      <c r="BI181" s="162" t="s">
        <v>278</v>
      </c>
    </row>
    <row r="182" spans="1:61" s="2" customFormat="1" ht="37.9" customHeight="1" x14ac:dyDescent="0.2">
      <c r="A182" s="27"/>
      <c r="B182" s="150"/>
      <c r="C182" s="151" t="s">
        <v>279</v>
      </c>
      <c r="D182" s="151" t="s">
        <v>131</v>
      </c>
      <c r="E182" s="152" t="s">
        <v>280</v>
      </c>
      <c r="F182" s="153" t="s">
        <v>281</v>
      </c>
      <c r="G182" s="154" t="s">
        <v>134</v>
      </c>
      <c r="H182" s="155">
        <v>0</v>
      </c>
      <c r="I182" s="156">
        <v>0.01</v>
      </c>
      <c r="J182" s="156">
        <f>ROUND(I182*H182,2)</f>
        <v>0</v>
      </c>
      <c r="K182" s="157"/>
      <c r="L182" s="28"/>
      <c r="M182" s="158" t="s">
        <v>1</v>
      </c>
      <c r="N182" s="159" t="s">
        <v>37</v>
      </c>
      <c r="O182" s="160">
        <v>2.0200000000000001E-3</v>
      </c>
      <c r="P182" s="160">
        <f>O182*H182</f>
        <v>0</v>
      </c>
      <c r="Q182" s="160">
        <v>6.0999999999999997E-4</v>
      </c>
      <c r="R182" s="160">
        <f>Q182*H182</f>
        <v>0</v>
      </c>
      <c r="S182" s="160">
        <v>0</v>
      </c>
      <c r="T182" s="161">
        <f>S182*H182</f>
        <v>0</v>
      </c>
      <c r="U182" s="27"/>
      <c r="V182" s="27"/>
      <c r="W182" s="27"/>
      <c r="X182" s="27"/>
      <c r="Y182" s="27"/>
      <c r="Z182" s="27"/>
      <c r="AA182" s="27"/>
      <c r="AN182" s="162" t="s">
        <v>135</v>
      </c>
      <c r="AP182" s="162" t="s">
        <v>131</v>
      </c>
      <c r="AQ182" s="162" t="s">
        <v>83</v>
      </c>
      <c r="AU182" s="15" t="s">
        <v>129</v>
      </c>
      <c r="BA182" s="163">
        <f>IF(N182="základná",J182,0)</f>
        <v>0</v>
      </c>
      <c r="BB182" s="163">
        <f>IF(N182="znížená",J182,0)</f>
        <v>0</v>
      </c>
      <c r="BC182" s="163">
        <f>IF(N182="zákl. prenesená",J182,0)</f>
        <v>0</v>
      </c>
      <c r="BD182" s="163">
        <f>IF(N182="zníž. prenesená",J182,0)</f>
        <v>0</v>
      </c>
      <c r="BE182" s="163">
        <f>IF(N182="nulová",J182,0)</f>
        <v>0</v>
      </c>
      <c r="BF182" s="15" t="s">
        <v>83</v>
      </c>
      <c r="BG182" s="163">
        <f>ROUND(I182*H182,2)</f>
        <v>0</v>
      </c>
      <c r="BH182" s="15" t="s">
        <v>135</v>
      </c>
      <c r="BI182" s="162" t="s">
        <v>282</v>
      </c>
    </row>
    <row r="183" spans="1:61" s="2" customFormat="1" ht="33" customHeight="1" x14ac:dyDescent="0.2">
      <c r="A183" s="27"/>
      <c r="B183" s="150"/>
      <c r="C183" s="151" t="s">
        <v>207</v>
      </c>
      <c r="D183" s="151" t="s">
        <v>131</v>
      </c>
      <c r="E183" s="152" t="s">
        <v>283</v>
      </c>
      <c r="F183" s="153" t="s">
        <v>284</v>
      </c>
      <c r="G183" s="154" t="s">
        <v>134</v>
      </c>
      <c r="H183" s="155">
        <v>0</v>
      </c>
      <c r="I183" s="156">
        <v>8.1</v>
      </c>
      <c r="J183" s="156">
        <f>ROUND(I183*H183,2)</f>
        <v>0</v>
      </c>
      <c r="K183" s="157"/>
      <c r="L183" s="28"/>
      <c r="M183" s="158" t="s">
        <v>1</v>
      </c>
      <c r="N183" s="159" t="s">
        <v>37</v>
      </c>
      <c r="O183" s="160">
        <v>1.6E-2</v>
      </c>
      <c r="P183" s="160">
        <f>O183*H183</f>
        <v>0</v>
      </c>
      <c r="Q183" s="160">
        <v>0.12087000000000001</v>
      </c>
      <c r="R183" s="160">
        <f>Q183*H183</f>
        <v>0</v>
      </c>
      <c r="S183" s="160">
        <v>0</v>
      </c>
      <c r="T183" s="161">
        <f>S183*H183</f>
        <v>0</v>
      </c>
      <c r="U183" s="27"/>
      <c r="V183" s="27"/>
      <c r="W183" s="27"/>
      <c r="X183" s="27"/>
      <c r="Y183" s="27"/>
      <c r="Z183" s="27"/>
      <c r="AA183" s="27"/>
      <c r="AN183" s="162" t="s">
        <v>135</v>
      </c>
      <c r="AP183" s="162" t="s">
        <v>131</v>
      </c>
      <c r="AQ183" s="162" t="s">
        <v>83</v>
      </c>
      <c r="AU183" s="15" t="s">
        <v>129</v>
      </c>
      <c r="BA183" s="163">
        <f>IF(N183="základná",J183,0)</f>
        <v>0</v>
      </c>
      <c r="BB183" s="163">
        <f>IF(N183="znížená",J183,0)</f>
        <v>0</v>
      </c>
      <c r="BC183" s="163">
        <f>IF(N183="zákl. prenesená",J183,0)</f>
        <v>0</v>
      </c>
      <c r="BD183" s="163">
        <f>IF(N183="zníž. prenesená",J183,0)</f>
        <v>0</v>
      </c>
      <c r="BE183" s="163">
        <f>IF(N183="nulová",J183,0)</f>
        <v>0</v>
      </c>
      <c r="BF183" s="15" t="s">
        <v>83</v>
      </c>
      <c r="BG183" s="163">
        <f>ROUND(I183*H183,2)</f>
        <v>0</v>
      </c>
      <c r="BH183" s="15" t="s">
        <v>135</v>
      </c>
      <c r="BI183" s="162" t="s">
        <v>285</v>
      </c>
    </row>
    <row r="184" spans="1:61" s="2" customFormat="1" ht="37.9" customHeight="1" x14ac:dyDescent="0.2">
      <c r="A184" s="27"/>
      <c r="B184" s="150"/>
      <c r="C184" s="151" t="s">
        <v>286</v>
      </c>
      <c r="D184" s="151" t="s">
        <v>131</v>
      </c>
      <c r="E184" s="152" t="s">
        <v>287</v>
      </c>
      <c r="F184" s="153" t="s">
        <v>288</v>
      </c>
      <c r="G184" s="154" t="s">
        <v>134</v>
      </c>
      <c r="H184" s="155">
        <v>1596.0000000000055</v>
      </c>
      <c r="I184" s="156">
        <v>4.9000000000000004</v>
      </c>
      <c r="J184" s="156">
        <f>ROUND(I184*H184,2)</f>
        <v>7820.4</v>
      </c>
      <c r="K184" s="157"/>
      <c r="L184" s="28"/>
      <c r="M184" s="158" t="s">
        <v>1</v>
      </c>
      <c r="N184" s="159" t="s">
        <v>37</v>
      </c>
      <c r="O184" s="160">
        <v>1.2999999999999999E-2</v>
      </c>
      <c r="P184" s="160">
        <f>O184*H184</f>
        <v>20.748000000000069</v>
      </c>
      <c r="Q184" s="160">
        <v>0.10373</v>
      </c>
      <c r="R184" s="160">
        <f>Q184*H184</f>
        <v>165.55308000000056</v>
      </c>
      <c r="S184" s="160">
        <v>0</v>
      </c>
      <c r="T184" s="161">
        <f>S184*H184</f>
        <v>0</v>
      </c>
      <c r="U184" s="27"/>
      <c r="V184" s="27"/>
      <c r="W184" s="27"/>
      <c r="X184" s="27"/>
      <c r="Y184" s="27"/>
      <c r="Z184" s="27"/>
      <c r="AA184" s="27"/>
      <c r="AN184" s="162" t="s">
        <v>135</v>
      </c>
      <c r="AP184" s="162" t="s">
        <v>131</v>
      </c>
      <c r="AQ184" s="162" t="s">
        <v>83</v>
      </c>
      <c r="AU184" s="15" t="s">
        <v>129</v>
      </c>
      <c r="BA184" s="163">
        <f>IF(N184="základná",J184,0)</f>
        <v>0</v>
      </c>
      <c r="BB184" s="163">
        <f>IF(N184="znížená",J184,0)</f>
        <v>7820.4</v>
      </c>
      <c r="BC184" s="163">
        <f>IF(N184="zákl. prenesená",J184,0)</f>
        <v>0</v>
      </c>
      <c r="BD184" s="163">
        <f>IF(N184="zníž. prenesená",J184,0)</f>
        <v>0</v>
      </c>
      <c r="BE184" s="163">
        <f>IF(N184="nulová",J184,0)</f>
        <v>0</v>
      </c>
      <c r="BF184" s="15" t="s">
        <v>83</v>
      </c>
      <c r="BG184" s="163">
        <f>ROUND(I184*H184,2)</f>
        <v>7820.4</v>
      </c>
      <c r="BH184" s="15" t="s">
        <v>135</v>
      </c>
      <c r="BI184" s="162" t="s">
        <v>289</v>
      </c>
    </row>
    <row r="185" spans="1:61" s="13" customFormat="1" x14ac:dyDescent="0.2">
      <c r="B185" s="164"/>
      <c r="D185" s="165"/>
      <c r="E185" s="166" t="s">
        <v>1</v>
      </c>
      <c r="F185" s="167"/>
      <c r="H185" s="168"/>
      <c r="L185" s="164"/>
      <c r="M185" s="169"/>
      <c r="N185" s="170"/>
      <c r="O185" s="170"/>
      <c r="P185" s="170"/>
      <c r="Q185" s="170"/>
      <c r="R185" s="170"/>
      <c r="S185" s="170"/>
      <c r="T185" s="171"/>
      <c r="AP185" s="166" t="s">
        <v>160</v>
      </c>
      <c r="AQ185" s="166" t="s">
        <v>83</v>
      </c>
      <c r="AR185" s="13" t="s">
        <v>83</v>
      </c>
      <c r="AS185" s="13" t="s">
        <v>28</v>
      </c>
      <c r="AT185" s="13" t="s">
        <v>78</v>
      </c>
      <c r="AU185" s="166" t="s">
        <v>129</v>
      </c>
    </row>
    <row r="186" spans="1:61" s="2" customFormat="1" ht="37.9" customHeight="1" x14ac:dyDescent="0.2">
      <c r="A186" s="27"/>
      <c r="B186" s="150"/>
      <c r="C186" s="151" t="s">
        <v>210</v>
      </c>
      <c r="D186" s="151" t="s">
        <v>131</v>
      </c>
      <c r="E186" s="152" t="s">
        <v>290</v>
      </c>
      <c r="F186" s="153" t="s">
        <v>291</v>
      </c>
      <c r="G186" s="154" t="s">
        <v>134</v>
      </c>
      <c r="H186" s="155">
        <v>0</v>
      </c>
      <c r="I186" s="156">
        <v>6.1</v>
      </c>
      <c r="J186" s="156">
        <f t="shared" ref="J186:J191" si="30">ROUND(I186*H186,2)</f>
        <v>0</v>
      </c>
      <c r="K186" s="157"/>
      <c r="L186" s="28"/>
      <c r="M186" s="158" t="s">
        <v>1</v>
      </c>
      <c r="N186" s="159" t="s">
        <v>37</v>
      </c>
      <c r="O186" s="160">
        <v>7.0999999999999994E-2</v>
      </c>
      <c r="P186" s="160">
        <f t="shared" ref="P186:P191" si="31">O186*H186</f>
        <v>0</v>
      </c>
      <c r="Q186" s="160">
        <v>0.12966</v>
      </c>
      <c r="R186" s="160">
        <f t="shared" ref="R186:R191" si="32">Q186*H186</f>
        <v>0</v>
      </c>
      <c r="S186" s="160">
        <v>0</v>
      </c>
      <c r="T186" s="161">
        <f t="shared" ref="T186:T191" si="33">S186*H186</f>
        <v>0</v>
      </c>
      <c r="U186" s="27"/>
      <c r="V186" s="27"/>
      <c r="W186" s="27"/>
      <c r="X186" s="27"/>
      <c r="Y186" s="27"/>
      <c r="Z186" s="27"/>
      <c r="AA186" s="27"/>
      <c r="AN186" s="162" t="s">
        <v>135</v>
      </c>
      <c r="AP186" s="162" t="s">
        <v>131</v>
      </c>
      <c r="AQ186" s="162" t="s">
        <v>83</v>
      </c>
      <c r="AU186" s="15" t="s">
        <v>129</v>
      </c>
      <c r="BA186" s="163">
        <f t="shared" ref="BA186:BA191" si="34">IF(N186="základná",J186,0)</f>
        <v>0</v>
      </c>
      <c r="BB186" s="163">
        <f t="shared" ref="BB186:BB191" si="35">IF(N186="znížená",J186,0)</f>
        <v>0</v>
      </c>
      <c r="BC186" s="163">
        <f t="shared" ref="BC186:BC191" si="36">IF(N186="zákl. prenesená",J186,0)</f>
        <v>0</v>
      </c>
      <c r="BD186" s="163">
        <f t="shared" ref="BD186:BD191" si="37">IF(N186="zníž. prenesená",J186,0)</f>
        <v>0</v>
      </c>
      <c r="BE186" s="163">
        <f t="shared" ref="BE186:BE191" si="38">IF(N186="nulová",J186,0)</f>
        <v>0</v>
      </c>
      <c r="BF186" s="15" t="s">
        <v>83</v>
      </c>
      <c r="BG186" s="163">
        <f t="shared" ref="BG186:BG191" si="39">ROUND(I186*H186,2)</f>
        <v>0</v>
      </c>
      <c r="BH186" s="15" t="s">
        <v>135</v>
      </c>
      <c r="BI186" s="162" t="s">
        <v>292</v>
      </c>
    </row>
    <row r="187" spans="1:61" s="2" customFormat="1" ht="24.2" customHeight="1" x14ac:dyDescent="0.2">
      <c r="A187" s="27"/>
      <c r="B187" s="150"/>
      <c r="C187" s="151" t="s">
        <v>293</v>
      </c>
      <c r="D187" s="151" t="s">
        <v>131</v>
      </c>
      <c r="E187" s="152" t="s">
        <v>294</v>
      </c>
      <c r="F187" s="153" t="s">
        <v>295</v>
      </c>
      <c r="G187" s="154" t="s">
        <v>134</v>
      </c>
      <c r="H187" s="155">
        <v>0</v>
      </c>
      <c r="I187" s="156">
        <v>15.6</v>
      </c>
      <c r="J187" s="156">
        <f t="shared" si="30"/>
        <v>0</v>
      </c>
      <c r="K187" s="157"/>
      <c r="L187" s="28"/>
      <c r="M187" s="158" t="s">
        <v>1</v>
      </c>
      <c r="N187" s="159" t="s">
        <v>37</v>
      </c>
      <c r="O187" s="160">
        <v>0.19550000000000001</v>
      </c>
      <c r="P187" s="160">
        <f t="shared" si="31"/>
        <v>0</v>
      </c>
      <c r="Q187" s="160">
        <v>0.112</v>
      </c>
      <c r="R187" s="160">
        <f t="shared" si="32"/>
        <v>0</v>
      </c>
      <c r="S187" s="160">
        <v>0</v>
      </c>
      <c r="T187" s="161">
        <f t="shared" si="33"/>
        <v>0</v>
      </c>
      <c r="U187" s="27"/>
      <c r="V187" s="27"/>
      <c r="W187" s="27"/>
      <c r="X187" s="27"/>
      <c r="Y187" s="27"/>
      <c r="Z187" s="27"/>
      <c r="AA187" s="27"/>
      <c r="AN187" s="162" t="s">
        <v>135</v>
      </c>
      <c r="AP187" s="162" t="s">
        <v>131</v>
      </c>
      <c r="AQ187" s="162" t="s">
        <v>83</v>
      </c>
      <c r="AU187" s="15" t="s">
        <v>129</v>
      </c>
      <c r="BA187" s="163">
        <f t="shared" si="34"/>
        <v>0</v>
      </c>
      <c r="BB187" s="163">
        <f t="shared" si="35"/>
        <v>0</v>
      </c>
      <c r="BC187" s="163">
        <f t="shared" si="36"/>
        <v>0</v>
      </c>
      <c r="BD187" s="163">
        <f t="shared" si="37"/>
        <v>0</v>
      </c>
      <c r="BE187" s="163">
        <f t="shared" si="38"/>
        <v>0</v>
      </c>
      <c r="BF187" s="15" t="s">
        <v>83</v>
      </c>
      <c r="BG187" s="163">
        <f t="shared" si="39"/>
        <v>0</v>
      </c>
      <c r="BH187" s="15" t="s">
        <v>135</v>
      </c>
      <c r="BI187" s="162" t="s">
        <v>296</v>
      </c>
    </row>
    <row r="188" spans="1:61" s="2" customFormat="1" ht="16.5" customHeight="1" x14ac:dyDescent="0.2">
      <c r="A188" s="27"/>
      <c r="B188" s="150"/>
      <c r="C188" s="172" t="s">
        <v>214</v>
      </c>
      <c r="D188" s="172" t="s">
        <v>196</v>
      </c>
      <c r="E188" s="173" t="s">
        <v>297</v>
      </c>
      <c r="F188" s="174" t="s">
        <v>298</v>
      </c>
      <c r="G188" s="175" t="s">
        <v>134</v>
      </c>
      <c r="H188" s="176">
        <v>0</v>
      </c>
      <c r="I188" s="177">
        <v>16.920000000000002</v>
      </c>
      <c r="J188" s="177">
        <f t="shared" si="30"/>
        <v>0</v>
      </c>
      <c r="K188" s="178"/>
      <c r="L188" s="179"/>
      <c r="M188" s="180" t="s">
        <v>1</v>
      </c>
      <c r="N188" s="181" t="s">
        <v>37</v>
      </c>
      <c r="O188" s="160">
        <v>0</v>
      </c>
      <c r="P188" s="160">
        <f t="shared" si="31"/>
        <v>0</v>
      </c>
      <c r="Q188" s="160">
        <v>0.18</v>
      </c>
      <c r="R188" s="160">
        <f t="shared" si="32"/>
        <v>0</v>
      </c>
      <c r="S188" s="160">
        <v>0</v>
      </c>
      <c r="T188" s="161">
        <f t="shared" si="33"/>
        <v>0</v>
      </c>
      <c r="U188" s="27"/>
      <c r="V188" s="27"/>
      <c r="W188" s="27"/>
      <c r="X188" s="27"/>
      <c r="Y188" s="27"/>
      <c r="Z188" s="27"/>
      <c r="AA188" s="27"/>
      <c r="AN188" s="162" t="s">
        <v>144</v>
      </c>
      <c r="AP188" s="162" t="s">
        <v>196</v>
      </c>
      <c r="AQ188" s="162" t="s">
        <v>83</v>
      </c>
      <c r="AU188" s="15" t="s">
        <v>129</v>
      </c>
      <c r="BA188" s="163">
        <f t="shared" si="34"/>
        <v>0</v>
      </c>
      <c r="BB188" s="163">
        <f t="shared" si="35"/>
        <v>0</v>
      </c>
      <c r="BC188" s="163">
        <f t="shared" si="36"/>
        <v>0</v>
      </c>
      <c r="BD188" s="163">
        <f t="shared" si="37"/>
        <v>0</v>
      </c>
      <c r="BE188" s="163">
        <f t="shared" si="38"/>
        <v>0</v>
      </c>
      <c r="BF188" s="15" t="s">
        <v>83</v>
      </c>
      <c r="BG188" s="163">
        <f t="shared" si="39"/>
        <v>0</v>
      </c>
      <c r="BH188" s="15" t="s">
        <v>135</v>
      </c>
      <c r="BI188" s="162" t="s">
        <v>299</v>
      </c>
    </row>
    <row r="189" spans="1:61" s="2" customFormat="1" ht="24.2" customHeight="1" x14ac:dyDescent="0.2">
      <c r="A189" s="27"/>
      <c r="B189" s="150"/>
      <c r="C189" s="151" t="s">
        <v>300</v>
      </c>
      <c r="D189" s="151" t="s">
        <v>131</v>
      </c>
      <c r="E189" s="152" t="s">
        <v>301</v>
      </c>
      <c r="F189" s="153" t="s">
        <v>302</v>
      </c>
      <c r="G189" s="154" t="s">
        <v>240</v>
      </c>
      <c r="H189" s="155">
        <v>0</v>
      </c>
      <c r="I189" s="156">
        <v>18.48</v>
      </c>
      <c r="J189" s="156">
        <f t="shared" si="30"/>
        <v>0</v>
      </c>
      <c r="K189" s="157"/>
      <c r="L189" s="28"/>
      <c r="M189" s="158" t="s">
        <v>1</v>
      </c>
      <c r="N189" s="159" t="s">
        <v>37</v>
      </c>
      <c r="O189" s="160">
        <v>0.19500000000000001</v>
      </c>
      <c r="P189" s="160">
        <f t="shared" si="31"/>
        <v>0</v>
      </c>
      <c r="Q189" s="160">
        <v>0.44087999999999999</v>
      </c>
      <c r="R189" s="160">
        <f t="shared" si="32"/>
        <v>0</v>
      </c>
      <c r="S189" s="160">
        <v>0</v>
      </c>
      <c r="T189" s="161">
        <f t="shared" si="33"/>
        <v>0</v>
      </c>
      <c r="U189" s="27"/>
      <c r="V189" s="27"/>
      <c r="W189" s="27"/>
      <c r="X189" s="27"/>
      <c r="Y189" s="27"/>
      <c r="Z189" s="27"/>
      <c r="AA189" s="27"/>
      <c r="AN189" s="162" t="s">
        <v>135</v>
      </c>
      <c r="AP189" s="162" t="s">
        <v>131</v>
      </c>
      <c r="AQ189" s="162" t="s">
        <v>83</v>
      </c>
      <c r="AU189" s="15" t="s">
        <v>129</v>
      </c>
      <c r="BA189" s="163">
        <f t="shared" si="34"/>
        <v>0</v>
      </c>
      <c r="BB189" s="163">
        <f t="shared" si="35"/>
        <v>0</v>
      </c>
      <c r="BC189" s="163">
        <f t="shared" si="36"/>
        <v>0</v>
      </c>
      <c r="BD189" s="163">
        <f t="shared" si="37"/>
        <v>0</v>
      </c>
      <c r="BE189" s="163">
        <f t="shared" si="38"/>
        <v>0</v>
      </c>
      <c r="BF189" s="15" t="s">
        <v>83</v>
      </c>
      <c r="BG189" s="163">
        <f t="shared" si="39"/>
        <v>0</v>
      </c>
      <c r="BH189" s="15" t="s">
        <v>135</v>
      </c>
      <c r="BI189" s="162" t="s">
        <v>303</v>
      </c>
    </row>
    <row r="190" spans="1:61" s="2" customFormat="1" ht="33" customHeight="1" x14ac:dyDescent="0.2">
      <c r="A190" s="27"/>
      <c r="B190" s="150"/>
      <c r="C190" s="151" t="s">
        <v>217</v>
      </c>
      <c r="D190" s="151" t="s">
        <v>131</v>
      </c>
      <c r="E190" s="152" t="s">
        <v>304</v>
      </c>
      <c r="F190" s="153" t="s">
        <v>305</v>
      </c>
      <c r="G190" s="154" t="s">
        <v>240</v>
      </c>
      <c r="H190" s="155">
        <v>0</v>
      </c>
      <c r="I190" s="156">
        <v>195.75</v>
      </c>
      <c r="J190" s="156">
        <f t="shared" si="30"/>
        <v>0</v>
      </c>
      <c r="K190" s="157"/>
      <c r="L190" s="28"/>
      <c r="M190" s="158" t="s">
        <v>1</v>
      </c>
      <c r="N190" s="159" t="s">
        <v>37</v>
      </c>
      <c r="O190" s="160">
        <v>0</v>
      </c>
      <c r="P190" s="160">
        <f t="shared" si="31"/>
        <v>0</v>
      </c>
      <c r="Q190" s="160">
        <v>0.66132999999999997</v>
      </c>
      <c r="R190" s="160">
        <f t="shared" si="32"/>
        <v>0</v>
      </c>
      <c r="S190" s="160">
        <v>0</v>
      </c>
      <c r="T190" s="161">
        <f t="shared" si="33"/>
        <v>0</v>
      </c>
      <c r="U190" s="27"/>
      <c r="V190" s="27"/>
      <c r="W190" s="27"/>
      <c r="X190" s="27"/>
      <c r="Y190" s="27"/>
      <c r="Z190" s="27"/>
      <c r="AA190" s="27"/>
      <c r="AN190" s="162" t="s">
        <v>135</v>
      </c>
      <c r="AP190" s="162" t="s">
        <v>131</v>
      </c>
      <c r="AQ190" s="162" t="s">
        <v>83</v>
      </c>
      <c r="AU190" s="15" t="s">
        <v>129</v>
      </c>
      <c r="BA190" s="163">
        <f t="shared" si="34"/>
        <v>0</v>
      </c>
      <c r="BB190" s="163">
        <f t="shared" si="35"/>
        <v>0</v>
      </c>
      <c r="BC190" s="163">
        <f t="shared" si="36"/>
        <v>0</v>
      </c>
      <c r="BD190" s="163">
        <f t="shared" si="37"/>
        <v>0</v>
      </c>
      <c r="BE190" s="163">
        <f t="shared" si="38"/>
        <v>0</v>
      </c>
      <c r="BF190" s="15" t="s">
        <v>83</v>
      </c>
      <c r="BG190" s="163">
        <f t="shared" si="39"/>
        <v>0</v>
      </c>
      <c r="BH190" s="15" t="s">
        <v>135</v>
      </c>
      <c r="BI190" s="162" t="s">
        <v>306</v>
      </c>
    </row>
    <row r="191" spans="1:61" s="2" customFormat="1" ht="33" customHeight="1" x14ac:dyDescent="0.2">
      <c r="A191" s="27"/>
      <c r="B191" s="150"/>
      <c r="C191" s="151" t="s">
        <v>307</v>
      </c>
      <c r="D191" s="151" t="s">
        <v>131</v>
      </c>
      <c r="E191" s="152" t="s">
        <v>308</v>
      </c>
      <c r="F191" s="153" t="s">
        <v>309</v>
      </c>
      <c r="G191" s="154" t="s">
        <v>134</v>
      </c>
      <c r="H191" s="155">
        <v>0</v>
      </c>
      <c r="I191" s="156">
        <v>0.35</v>
      </c>
      <c r="J191" s="156">
        <f t="shared" si="30"/>
        <v>0</v>
      </c>
      <c r="K191" s="157"/>
      <c r="L191" s="28"/>
      <c r="M191" s="158" t="s">
        <v>1</v>
      </c>
      <c r="N191" s="159" t="s">
        <v>37</v>
      </c>
      <c r="O191" s="160">
        <v>0.01</v>
      </c>
      <c r="P191" s="160">
        <f t="shared" si="31"/>
        <v>0</v>
      </c>
      <c r="Q191" s="160">
        <v>2.0786809999999999E-2</v>
      </c>
      <c r="R191" s="160">
        <f t="shared" si="32"/>
        <v>0</v>
      </c>
      <c r="S191" s="160">
        <v>0</v>
      </c>
      <c r="T191" s="161">
        <f t="shared" si="33"/>
        <v>0</v>
      </c>
      <c r="U191" s="27"/>
      <c r="V191" s="27"/>
      <c r="W191" s="27"/>
      <c r="X191" s="27"/>
      <c r="Y191" s="27"/>
      <c r="Z191" s="27"/>
      <c r="AA191" s="27"/>
      <c r="AN191" s="162" t="s">
        <v>135</v>
      </c>
      <c r="AP191" s="162" t="s">
        <v>131</v>
      </c>
      <c r="AQ191" s="162" t="s">
        <v>83</v>
      </c>
      <c r="AU191" s="15" t="s">
        <v>129</v>
      </c>
      <c r="BA191" s="163">
        <f t="shared" si="34"/>
        <v>0</v>
      </c>
      <c r="BB191" s="163">
        <f t="shared" si="35"/>
        <v>0</v>
      </c>
      <c r="BC191" s="163">
        <f t="shared" si="36"/>
        <v>0</v>
      </c>
      <c r="BD191" s="163">
        <f t="shared" si="37"/>
        <v>0</v>
      </c>
      <c r="BE191" s="163">
        <f t="shared" si="38"/>
        <v>0</v>
      </c>
      <c r="BF191" s="15" t="s">
        <v>83</v>
      </c>
      <c r="BG191" s="163">
        <f t="shared" si="39"/>
        <v>0</v>
      </c>
      <c r="BH191" s="15" t="s">
        <v>135</v>
      </c>
      <c r="BI191" s="162" t="s">
        <v>310</v>
      </c>
    </row>
    <row r="192" spans="1:61" s="12" customFormat="1" ht="22.9" customHeight="1" x14ac:dyDescent="0.2">
      <c r="B192" s="138"/>
      <c r="D192" s="139" t="s">
        <v>70</v>
      </c>
      <c r="E192" s="148" t="s">
        <v>144</v>
      </c>
      <c r="F192" s="148" t="s">
        <v>311</v>
      </c>
      <c r="J192" s="149">
        <f>BG192</f>
        <v>0</v>
      </c>
      <c r="L192" s="138"/>
      <c r="M192" s="142"/>
      <c r="N192" s="143"/>
      <c r="O192" s="143"/>
      <c r="P192" s="144">
        <f>SUM(P193:P199)</f>
        <v>0</v>
      </c>
      <c r="Q192" s="143"/>
      <c r="R192" s="144">
        <f>SUM(R193:R199)</f>
        <v>0</v>
      </c>
      <c r="S192" s="143"/>
      <c r="T192" s="145">
        <f>SUM(T193:T199)</f>
        <v>0</v>
      </c>
      <c r="AN192" s="139" t="s">
        <v>78</v>
      </c>
      <c r="AP192" s="146" t="s">
        <v>70</v>
      </c>
      <c r="AQ192" s="146" t="s">
        <v>78</v>
      </c>
      <c r="AU192" s="139" t="s">
        <v>129</v>
      </c>
      <c r="BG192" s="147">
        <f>SUM(BG193:BG199)</f>
        <v>0</v>
      </c>
    </row>
    <row r="193" spans="1:61" s="2" customFormat="1" ht="37.9" customHeight="1" x14ac:dyDescent="0.2">
      <c r="A193" s="27"/>
      <c r="B193" s="150"/>
      <c r="C193" s="151" t="s">
        <v>221</v>
      </c>
      <c r="D193" s="151" t="s">
        <v>131</v>
      </c>
      <c r="E193" s="152" t="s">
        <v>312</v>
      </c>
      <c r="F193" s="153" t="s">
        <v>313</v>
      </c>
      <c r="G193" s="154" t="s">
        <v>240</v>
      </c>
      <c r="H193" s="155">
        <v>0</v>
      </c>
      <c r="I193" s="156">
        <v>0.35</v>
      </c>
      <c r="J193" s="156">
        <f t="shared" ref="J193:J199" si="40">ROUND(I193*H193,2)</f>
        <v>0</v>
      </c>
      <c r="K193" s="157"/>
      <c r="L193" s="28"/>
      <c r="M193" s="158" t="s">
        <v>1</v>
      </c>
      <c r="N193" s="159" t="s">
        <v>37</v>
      </c>
      <c r="O193" s="160">
        <v>3.7999999999999999E-2</v>
      </c>
      <c r="P193" s="160">
        <f t="shared" ref="P193:P199" si="41">O193*H193</f>
        <v>0</v>
      </c>
      <c r="Q193" s="160">
        <v>0</v>
      </c>
      <c r="R193" s="160">
        <f t="shared" ref="R193:R199" si="42">Q193*H193</f>
        <v>0</v>
      </c>
      <c r="S193" s="160">
        <v>0</v>
      </c>
      <c r="T193" s="161">
        <f t="shared" ref="T193:T199" si="43">S193*H193</f>
        <v>0</v>
      </c>
      <c r="U193" s="27"/>
      <c r="V193" s="27"/>
      <c r="W193" s="27"/>
      <c r="X193" s="27"/>
      <c r="Y193" s="27"/>
      <c r="Z193" s="27"/>
      <c r="AA193" s="27"/>
      <c r="AN193" s="162" t="s">
        <v>135</v>
      </c>
      <c r="AP193" s="162" t="s">
        <v>131</v>
      </c>
      <c r="AQ193" s="162" t="s">
        <v>83</v>
      </c>
      <c r="AU193" s="15" t="s">
        <v>129</v>
      </c>
      <c r="BA193" s="163">
        <f t="shared" ref="BA193:BA199" si="44">IF(N193="základná",J193,0)</f>
        <v>0</v>
      </c>
      <c r="BB193" s="163">
        <f t="shared" ref="BB193:BB199" si="45">IF(N193="znížená",J193,0)</f>
        <v>0</v>
      </c>
      <c r="BC193" s="163">
        <f t="shared" ref="BC193:BC199" si="46">IF(N193="zákl. prenesená",J193,0)</f>
        <v>0</v>
      </c>
      <c r="BD193" s="163">
        <f t="shared" ref="BD193:BD199" si="47">IF(N193="zníž. prenesená",J193,0)</f>
        <v>0</v>
      </c>
      <c r="BE193" s="163">
        <f t="shared" ref="BE193:BE199" si="48">IF(N193="nulová",J193,0)</f>
        <v>0</v>
      </c>
      <c r="BF193" s="15" t="s">
        <v>83</v>
      </c>
      <c r="BG193" s="163">
        <f t="shared" ref="BG193:BG199" si="49">ROUND(I193*H193,2)</f>
        <v>0</v>
      </c>
      <c r="BH193" s="15" t="s">
        <v>135</v>
      </c>
      <c r="BI193" s="162" t="s">
        <v>314</v>
      </c>
    </row>
    <row r="194" spans="1:61" s="2" customFormat="1" ht="16.5" customHeight="1" x14ac:dyDescent="0.2">
      <c r="A194" s="27"/>
      <c r="B194" s="150"/>
      <c r="C194" s="172" t="s">
        <v>315</v>
      </c>
      <c r="D194" s="172" t="s">
        <v>196</v>
      </c>
      <c r="E194" s="173" t="s">
        <v>316</v>
      </c>
      <c r="F194" s="174" t="s">
        <v>317</v>
      </c>
      <c r="G194" s="175" t="s">
        <v>240</v>
      </c>
      <c r="H194" s="176">
        <v>0</v>
      </c>
      <c r="I194" s="177">
        <v>2.2799999999999998</v>
      </c>
      <c r="J194" s="177">
        <f t="shared" si="40"/>
        <v>0</v>
      </c>
      <c r="K194" s="178"/>
      <c r="L194" s="179"/>
      <c r="M194" s="180" t="s">
        <v>1</v>
      </c>
      <c r="N194" s="181" t="s">
        <v>37</v>
      </c>
      <c r="O194" s="160">
        <v>0</v>
      </c>
      <c r="P194" s="160">
        <f t="shared" si="41"/>
        <v>0</v>
      </c>
      <c r="Q194" s="160">
        <v>9.7999999999999997E-4</v>
      </c>
      <c r="R194" s="160">
        <f t="shared" si="42"/>
        <v>0</v>
      </c>
      <c r="S194" s="160">
        <v>0</v>
      </c>
      <c r="T194" s="161">
        <f t="shared" si="43"/>
        <v>0</v>
      </c>
      <c r="U194" s="27"/>
      <c r="V194" s="27"/>
      <c r="W194" s="27"/>
      <c r="X194" s="27"/>
      <c r="Y194" s="27"/>
      <c r="Z194" s="27"/>
      <c r="AA194" s="27"/>
      <c r="AN194" s="162" t="s">
        <v>144</v>
      </c>
      <c r="AP194" s="162" t="s">
        <v>196</v>
      </c>
      <c r="AQ194" s="162" t="s">
        <v>83</v>
      </c>
      <c r="AU194" s="15" t="s">
        <v>129</v>
      </c>
      <c r="BA194" s="163">
        <f t="shared" si="44"/>
        <v>0</v>
      </c>
      <c r="BB194" s="163">
        <f t="shared" si="45"/>
        <v>0</v>
      </c>
      <c r="BC194" s="163">
        <f t="shared" si="46"/>
        <v>0</v>
      </c>
      <c r="BD194" s="163">
        <f t="shared" si="47"/>
        <v>0</v>
      </c>
      <c r="BE194" s="163">
        <f t="shared" si="48"/>
        <v>0</v>
      </c>
      <c r="BF194" s="15" t="s">
        <v>83</v>
      </c>
      <c r="BG194" s="163">
        <f t="shared" si="49"/>
        <v>0</v>
      </c>
      <c r="BH194" s="15" t="s">
        <v>135</v>
      </c>
      <c r="BI194" s="162" t="s">
        <v>318</v>
      </c>
    </row>
    <row r="195" spans="1:61" s="2" customFormat="1" ht="24.2" customHeight="1" x14ac:dyDescent="0.2">
      <c r="A195" s="27"/>
      <c r="B195" s="150"/>
      <c r="C195" s="151" t="s">
        <v>224</v>
      </c>
      <c r="D195" s="151" t="s">
        <v>131</v>
      </c>
      <c r="E195" s="152" t="s">
        <v>319</v>
      </c>
      <c r="F195" s="153" t="s">
        <v>320</v>
      </c>
      <c r="G195" s="154" t="s">
        <v>321</v>
      </c>
      <c r="H195" s="155">
        <v>0</v>
      </c>
      <c r="I195" s="156">
        <v>260.85000000000002</v>
      </c>
      <c r="J195" s="156">
        <f t="shared" si="40"/>
        <v>0</v>
      </c>
      <c r="K195" s="157"/>
      <c r="L195" s="28"/>
      <c r="M195" s="158" t="s">
        <v>1</v>
      </c>
      <c r="N195" s="159" t="s">
        <v>37</v>
      </c>
      <c r="O195" s="160">
        <v>4.8220000000000001</v>
      </c>
      <c r="P195" s="160">
        <f t="shared" si="41"/>
        <v>0</v>
      </c>
      <c r="Q195" s="160">
        <v>1.5796433999999999</v>
      </c>
      <c r="R195" s="160">
        <f t="shared" si="42"/>
        <v>0</v>
      </c>
      <c r="S195" s="160">
        <v>0</v>
      </c>
      <c r="T195" s="161">
        <f t="shared" si="43"/>
        <v>0</v>
      </c>
      <c r="U195" s="27"/>
      <c r="V195" s="27"/>
      <c r="W195" s="27"/>
      <c r="X195" s="27"/>
      <c r="Y195" s="27"/>
      <c r="Z195" s="27"/>
      <c r="AA195" s="27"/>
      <c r="AN195" s="162" t="s">
        <v>135</v>
      </c>
      <c r="AP195" s="162" t="s">
        <v>131</v>
      </c>
      <c r="AQ195" s="162" t="s">
        <v>83</v>
      </c>
      <c r="AU195" s="15" t="s">
        <v>129</v>
      </c>
      <c r="BA195" s="163">
        <f t="shared" si="44"/>
        <v>0</v>
      </c>
      <c r="BB195" s="163">
        <f t="shared" si="45"/>
        <v>0</v>
      </c>
      <c r="BC195" s="163">
        <f t="shared" si="46"/>
        <v>0</v>
      </c>
      <c r="BD195" s="163">
        <f t="shared" si="47"/>
        <v>0</v>
      </c>
      <c r="BE195" s="163">
        <f t="shared" si="48"/>
        <v>0</v>
      </c>
      <c r="BF195" s="15" t="s">
        <v>83</v>
      </c>
      <c r="BG195" s="163">
        <f t="shared" si="49"/>
        <v>0</v>
      </c>
      <c r="BH195" s="15" t="s">
        <v>135</v>
      </c>
      <c r="BI195" s="162" t="s">
        <v>322</v>
      </c>
    </row>
    <row r="196" spans="1:61" s="2" customFormat="1" ht="21.75" customHeight="1" x14ac:dyDescent="0.2">
      <c r="A196" s="27"/>
      <c r="B196" s="150"/>
      <c r="C196" s="151" t="s">
        <v>323</v>
      </c>
      <c r="D196" s="151" t="s">
        <v>131</v>
      </c>
      <c r="E196" s="152" t="s">
        <v>324</v>
      </c>
      <c r="F196" s="153" t="s">
        <v>325</v>
      </c>
      <c r="G196" s="154" t="s">
        <v>321</v>
      </c>
      <c r="H196" s="155">
        <v>0</v>
      </c>
      <c r="I196" s="156">
        <v>864.63</v>
      </c>
      <c r="J196" s="156">
        <f t="shared" si="40"/>
        <v>0</v>
      </c>
      <c r="K196" s="157"/>
      <c r="L196" s="28"/>
      <c r="M196" s="158" t="s">
        <v>1</v>
      </c>
      <c r="N196" s="159" t="s">
        <v>37</v>
      </c>
      <c r="O196" s="160">
        <v>15.34084</v>
      </c>
      <c r="P196" s="160">
        <f t="shared" si="41"/>
        <v>0</v>
      </c>
      <c r="Q196" s="160">
        <v>2.5911400000000002</v>
      </c>
      <c r="R196" s="160">
        <f t="shared" si="42"/>
        <v>0</v>
      </c>
      <c r="S196" s="160">
        <v>0</v>
      </c>
      <c r="T196" s="161">
        <f t="shared" si="43"/>
        <v>0</v>
      </c>
      <c r="U196" s="27"/>
      <c r="V196" s="27"/>
      <c r="W196" s="27"/>
      <c r="X196" s="27"/>
      <c r="Y196" s="27"/>
      <c r="Z196" s="27"/>
      <c r="AA196" s="27"/>
      <c r="AN196" s="162" t="s">
        <v>135</v>
      </c>
      <c r="AP196" s="162" t="s">
        <v>131</v>
      </c>
      <c r="AQ196" s="162" t="s">
        <v>83</v>
      </c>
      <c r="AU196" s="15" t="s">
        <v>129</v>
      </c>
      <c r="BA196" s="163">
        <f t="shared" si="44"/>
        <v>0</v>
      </c>
      <c r="BB196" s="163">
        <f t="shared" si="45"/>
        <v>0</v>
      </c>
      <c r="BC196" s="163">
        <f t="shared" si="46"/>
        <v>0</v>
      </c>
      <c r="BD196" s="163">
        <f t="shared" si="47"/>
        <v>0</v>
      </c>
      <c r="BE196" s="163">
        <f t="shared" si="48"/>
        <v>0</v>
      </c>
      <c r="BF196" s="15" t="s">
        <v>83</v>
      </c>
      <c r="BG196" s="163">
        <f t="shared" si="49"/>
        <v>0</v>
      </c>
      <c r="BH196" s="15" t="s">
        <v>135</v>
      </c>
      <c r="BI196" s="162" t="s">
        <v>326</v>
      </c>
    </row>
    <row r="197" spans="1:61" s="2" customFormat="1" ht="24.2" customHeight="1" x14ac:dyDescent="0.2">
      <c r="A197" s="27"/>
      <c r="B197" s="150"/>
      <c r="C197" s="151" t="s">
        <v>229</v>
      </c>
      <c r="D197" s="151" t="s">
        <v>131</v>
      </c>
      <c r="E197" s="152" t="s">
        <v>327</v>
      </c>
      <c r="F197" s="153" t="s">
        <v>328</v>
      </c>
      <c r="G197" s="154" t="s">
        <v>321</v>
      </c>
      <c r="H197" s="155">
        <v>0</v>
      </c>
      <c r="I197" s="156">
        <v>74.62</v>
      </c>
      <c r="J197" s="156">
        <f t="shared" si="40"/>
        <v>0</v>
      </c>
      <c r="K197" s="157"/>
      <c r="L197" s="28"/>
      <c r="M197" s="158" t="s">
        <v>1</v>
      </c>
      <c r="N197" s="159" t="s">
        <v>37</v>
      </c>
      <c r="O197" s="160">
        <v>3.633</v>
      </c>
      <c r="P197" s="160">
        <f t="shared" si="41"/>
        <v>0</v>
      </c>
      <c r="Q197" s="160">
        <v>0.41424650000000002</v>
      </c>
      <c r="R197" s="160">
        <f t="shared" si="42"/>
        <v>0</v>
      </c>
      <c r="S197" s="160">
        <v>0</v>
      </c>
      <c r="T197" s="161">
        <f t="shared" si="43"/>
        <v>0</v>
      </c>
      <c r="U197" s="27"/>
      <c r="V197" s="27"/>
      <c r="W197" s="27"/>
      <c r="X197" s="27"/>
      <c r="Y197" s="27"/>
      <c r="Z197" s="27"/>
      <c r="AA197" s="27"/>
      <c r="AN197" s="162" t="s">
        <v>135</v>
      </c>
      <c r="AP197" s="162" t="s">
        <v>131</v>
      </c>
      <c r="AQ197" s="162" t="s">
        <v>83</v>
      </c>
      <c r="AU197" s="15" t="s">
        <v>129</v>
      </c>
      <c r="BA197" s="163">
        <f t="shared" si="44"/>
        <v>0</v>
      </c>
      <c r="BB197" s="163">
        <f t="shared" si="45"/>
        <v>0</v>
      </c>
      <c r="BC197" s="163">
        <f t="shared" si="46"/>
        <v>0</v>
      </c>
      <c r="BD197" s="163">
        <f t="shared" si="47"/>
        <v>0</v>
      </c>
      <c r="BE197" s="163">
        <f t="shared" si="48"/>
        <v>0</v>
      </c>
      <c r="BF197" s="15" t="s">
        <v>83</v>
      </c>
      <c r="BG197" s="163">
        <f t="shared" si="49"/>
        <v>0</v>
      </c>
      <c r="BH197" s="15" t="s">
        <v>135</v>
      </c>
      <c r="BI197" s="162" t="s">
        <v>329</v>
      </c>
    </row>
    <row r="198" spans="1:61" s="2" customFormat="1" ht="24.2" customHeight="1" x14ac:dyDescent="0.2">
      <c r="A198" s="27"/>
      <c r="B198" s="150"/>
      <c r="C198" s="151" t="s">
        <v>330</v>
      </c>
      <c r="D198" s="151" t="s">
        <v>131</v>
      </c>
      <c r="E198" s="152" t="s">
        <v>331</v>
      </c>
      <c r="F198" s="153" t="s">
        <v>332</v>
      </c>
      <c r="G198" s="154" t="s">
        <v>321</v>
      </c>
      <c r="H198" s="155">
        <v>0</v>
      </c>
      <c r="I198" s="156">
        <v>71.010000000000005</v>
      </c>
      <c r="J198" s="156">
        <f t="shared" si="40"/>
        <v>0</v>
      </c>
      <c r="K198" s="157"/>
      <c r="L198" s="28"/>
      <c r="M198" s="158" t="s">
        <v>1</v>
      </c>
      <c r="N198" s="159" t="s">
        <v>37</v>
      </c>
      <c r="O198" s="160">
        <v>3.6120000000000001</v>
      </c>
      <c r="P198" s="160">
        <f t="shared" si="41"/>
        <v>0</v>
      </c>
      <c r="Q198" s="160">
        <v>0.41064650000000003</v>
      </c>
      <c r="R198" s="160">
        <f t="shared" si="42"/>
        <v>0</v>
      </c>
      <c r="S198" s="160">
        <v>0</v>
      </c>
      <c r="T198" s="161">
        <f t="shared" si="43"/>
        <v>0</v>
      </c>
      <c r="U198" s="27"/>
      <c r="V198" s="27"/>
      <c r="W198" s="27"/>
      <c r="X198" s="27"/>
      <c r="Y198" s="27"/>
      <c r="Z198" s="27"/>
      <c r="AA198" s="27"/>
      <c r="AN198" s="162" t="s">
        <v>135</v>
      </c>
      <c r="AP198" s="162" t="s">
        <v>131</v>
      </c>
      <c r="AQ198" s="162" t="s">
        <v>83</v>
      </c>
      <c r="AU198" s="15" t="s">
        <v>129</v>
      </c>
      <c r="BA198" s="163">
        <f t="shared" si="44"/>
        <v>0</v>
      </c>
      <c r="BB198" s="163">
        <f t="shared" si="45"/>
        <v>0</v>
      </c>
      <c r="BC198" s="163">
        <f t="shared" si="46"/>
        <v>0</v>
      </c>
      <c r="BD198" s="163">
        <f t="shared" si="47"/>
        <v>0</v>
      </c>
      <c r="BE198" s="163">
        <f t="shared" si="48"/>
        <v>0</v>
      </c>
      <c r="BF198" s="15" t="s">
        <v>83</v>
      </c>
      <c r="BG198" s="163">
        <f t="shared" si="49"/>
        <v>0</v>
      </c>
      <c r="BH198" s="15" t="s">
        <v>135</v>
      </c>
      <c r="BI198" s="162" t="s">
        <v>333</v>
      </c>
    </row>
    <row r="199" spans="1:61" s="2" customFormat="1" ht="24.2" customHeight="1" x14ac:dyDescent="0.2">
      <c r="A199" s="27"/>
      <c r="B199" s="150"/>
      <c r="C199" s="151" t="s">
        <v>232</v>
      </c>
      <c r="D199" s="151" t="s">
        <v>131</v>
      </c>
      <c r="E199" s="152" t="s">
        <v>334</v>
      </c>
      <c r="F199" s="153" t="s">
        <v>335</v>
      </c>
      <c r="G199" s="154" t="s">
        <v>321</v>
      </c>
      <c r="H199" s="155">
        <v>0</v>
      </c>
      <c r="I199" s="156">
        <v>38.270000000000003</v>
      </c>
      <c r="J199" s="156">
        <f t="shared" si="40"/>
        <v>0</v>
      </c>
      <c r="K199" s="157"/>
      <c r="L199" s="28"/>
      <c r="M199" s="158" t="s">
        <v>1</v>
      </c>
      <c r="N199" s="159" t="s">
        <v>37</v>
      </c>
      <c r="O199" s="160">
        <v>1.4690000000000001</v>
      </c>
      <c r="P199" s="160">
        <f t="shared" si="41"/>
        <v>0</v>
      </c>
      <c r="Q199" s="160">
        <v>0.3058845</v>
      </c>
      <c r="R199" s="160">
        <f t="shared" si="42"/>
        <v>0</v>
      </c>
      <c r="S199" s="160">
        <v>0</v>
      </c>
      <c r="T199" s="161">
        <f t="shared" si="43"/>
        <v>0</v>
      </c>
      <c r="U199" s="27"/>
      <c r="V199" s="27"/>
      <c r="W199" s="27"/>
      <c r="X199" s="27"/>
      <c r="Y199" s="27"/>
      <c r="Z199" s="27"/>
      <c r="AA199" s="27"/>
      <c r="AN199" s="162" t="s">
        <v>135</v>
      </c>
      <c r="AP199" s="162" t="s">
        <v>131</v>
      </c>
      <c r="AQ199" s="162" t="s">
        <v>83</v>
      </c>
      <c r="AU199" s="15" t="s">
        <v>129</v>
      </c>
      <c r="BA199" s="163">
        <f t="shared" si="44"/>
        <v>0</v>
      </c>
      <c r="BB199" s="163">
        <f t="shared" si="45"/>
        <v>0</v>
      </c>
      <c r="BC199" s="163">
        <f t="shared" si="46"/>
        <v>0</v>
      </c>
      <c r="BD199" s="163">
        <f t="shared" si="47"/>
        <v>0</v>
      </c>
      <c r="BE199" s="163">
        <f t="shared" si="48"/>
        <v>0</v>
      </c>
      <c r="BF199" s="15" t="s">
        <v>83</v>
      </c>
      <c r="BG199" s="163">
        <f t="shared" si="49"/>
        <v>0</v>
      </c>
      <c r="BH199" s="15" t="s">
        <v>135</v>
      </c>
      <c r="BI199" s="162" t="s">
        <v>336</v>
      </c>
    </row>
    <row r="200" spans="1:61" s="12" customFormat="1" ht="22.9" customHeight="1" x14ac:dyDescent="0.2">
      <c r="B200" s="138"/>
      <c r="D200" s="139" t="s">
        <v>70</v>
      </c>
      <c r="E200" s="148" t="s">
        <v>161</v>
      </c>
      <c r="F200" s="148" t="s">
        <v>337</v>
      </c>
      <c r="J200" s="149">
        <f>BG200</f>
        <v>5105.920000000001</v>
      </c>
      <c r="L200" s="138"/>
      <c r="M200" s="142"/>
      <c r="N200" s="143"/>
      <c r="O200" s="143"/>
      <c r="P200" s="144">
        <f>SUM(P201:P243)</f>
        <v>281.82265714285813</v>
      </c>
      <c r="Q200" s="143"/>
      <c r="R200" s="144">
        <f>SUM(R201:R243)</f>
        <v>0.33830979000000111</v>
      </c>
      <c r="S200" s="143"/>
      <c r="T200" s="145">
        <f>SUM(T201:T243)</f>
        <v>0</v>
      </c>
      <c r="AN200" s="139" t="s">
        <v>78</v>
      </c>
      <c r="AP200" s="146" t="s">
        <v>70</v>
      </c>
      <c r="AQ200" s="146" t="s">
        <v>78</v>
      </c>
      <c r="AU200" s="139" t="s">
        <v>129</v>
      </c>
      <c r="BG200" s="147">
        <f>SUM(BG201:BG243)</f>
        <v>5105.920000000001</v>
      </c>
    </row>
    <row r="201" spans="1:61" s="2" customFormat="1" ht="24.2" customHeight="1" x14ac:dyDescent="0.2">
      <c r="A201" s="27"/>
      <c r="B201" s="150"/>
      <c r="C201" s="151" t="s">
        <v>338</v>
      </c>
      <c r="D201" s="151" t="s">
        <v>131</v>
      </c>
      <c r="E201" s="152" t="s">
        <v>339</v>
      </c>
      <c r="F201" s="153" t="s">
        <v>340</v>
      </c>
      <c r="G201" s="154" t="s">
        <v>240</v>
      </c>
      <c r="H201" s="155">
        <v>0</v>
      </c>
      <c r="I201" s="156">
        <v>10.92</v>
      </c>
      <c r="J201" s="156">
        <f t="shared" ref="J201:J231" si="50">ROUND(I201*H201,2)</f>
        <v>0</v>
      </c>
      <c r="K201" s="157"/>
      <c r="L201" s="28"/>
      <c r="M201" s="158" t="s">
        <v>1</v>
      </c>
      <c r="N201" s="159" t="s">
        <v>37</v>
      </c>
      <c r="O201" s="160">
        <v>0.53</v>
      </c>
      <c r="P201" s="160">
        <f t="shared" ref="P201:P231" si="51">O201*H201</f>
        <v>0</v>
      </c>
      <c r="Q201" s="160">
        <v>5.1000000000000004E-4</v>
      </c>
      <c r="R201" s="160">
        <f t="shared" ref="R201:R231" si="52">Q201*H201</f>
        <v>0</v>
      </c>
      <c r="S201" s="160">
        <v>0</v>
      </c>
      <c r="T201" s="161">
        <f t="shared" ref="T201:T231" si="53">S201*H201</f>
        <v>0</v>
      </c>
      <c r="U201" s="27"/>
      <c r="V201" s="27"/>
      <c r="W201" s="27"/>
      <c r="X201" s="27"/>
      <c r="Y201" s="27"/>
      <c r="Z201" s="27"/>
      <c r="AA201" s="27"/>
      <c r="AN201" s="162" t="s">
        <v>135</v>
      </c>
      <c r="AP201" s="162" t="s">
        <v>131</v>
      </c>
      <c r="AQ201" s="162" t="s">
        <v>83</v>
      </c>
      <c r="AU201" s="15" t="s">
        <v>129</v>
      </c>
      <c r="BA201" s="163">
        <f t="shared" ref="BA201:BA231" si="54">IF(N201="základná",J201,0)</f>
        <v>0</v>
      </c>
      <c r="BB201" s="163">
        <f t="shared" ref="BB201:BB231" si="55">IF(N201="znížená",J201,0)</f>
        <v>0</v>
      </c>
      <c r="BC201" s="163">
        <f t="shared" ref="BC201:BC231" si="56">IF(N201="zákl. prenesená",J201,0)</f>
        <v>0</v>
      </c>
      <c r="BD201" s="163">
        <f t="shared" ref="BD201:BD231" si="57">IF(N201="zníž. prenesená",J201,0)</f>
        <v>0</v>
      </c>
      <c r="BE201" s="163">
        <f t="shared" ref="BE201:BE231" si="58">IF(N201="nulová",J201,0)</f>
        <v>0</v>
      </c>
      <c r="BF201" s="15" t="s">
        <v>83</v>
      </c>
      <c r="BG201" s="163">
        <f t="shared" ref="BG201:BG231" si="59">ROUND(I201*H201,2)</f>
        <v>0</v>
      </c>
      <c r="BH201" s="15" t="s">
        <v>135</v>
      </c>
      <c r="BI201" s="162" t="s">
        <v>341</v>
      </c>
    </row>
    <row r="202" spans="1:61" s="2" customFormat="1" ht="24.2" customHeight="1" x14ac:dyDescent="0.2">
      <c r="A202" s="27"/>
      <c r="B202" s="150"/>
      <c r="C202" s="172" t="s">
        <v>237</v>
      </c>
      <c r="D202" s="172" t="s">
        <v>196</v>
      </c>
      <c r="E202" s="173" t="s">
        <v>342</v>
      </c>
      <c r="F202" s="174" t="s">
        <v>343</v>
      </c>
      <c r="G202" s="175" t="s">
        <v>240</v>
      </c>
      <c r="H202" s="176">
        <v>0</v>
      </c>
      <c r="I202" s="177">
        <v>33</v>
      </c>
      <c r="J202" s="177">
        <f t="shared" si="50"/>
        <v>0</v>
      </c>
      <c r="K202" s="178"/>
      <c r="L202" s="179"/>
      <c r="M202" s="180" t="s">
        <v>1</v>
      </c>
      <c r="N202" s="181" t="s">
        <v>37</v>
      </c>
      <c r="O202" s="160">
        <v>0</v>
      </c>
      <c r="P202" s="160">
        <f t="shared" si="51"/>
        <v>0</v>
      </c>
      <c r="Q202" s="160">
        <v>1.2500000000000001E-2</v>
      </c>
      <c r="R202" s="160">
        <f t="shared" si="52"/>
        <v>0</v>
      </c>
      <c r="S202" s="160">
        <v>0</v>
      </c>
      <c r="T202" s="161">
        <f t="shared" si="53"/>
        <v>0</v>
      </c>
      <c r="U202" s="27"/>
      <c r="V202" s="27"/>
      <c r="W202" s="27"/>
      <c r="X202" s="27"/>
      <c r="Y202" s="27"/>
      <c r="Z202" s="27"/>
      <c r="AA202" s="27"/>
      <c r="AN202" s="162" t="s">
        <v>144</v>
      </c>
      <c r="AP202" s="162" t="s">
        <v>196</v>
      </c>
      <c r="AQ202" s="162" t="s">
        <v>83</v>
      </c>
      <c r="AU202" s="15" t="s">
        <v>129</v>
      </c>
      <c r="BA202" s="163">
        <f t="shared" si="54"/>
        <v>0</v>
      </c>
      <c r="BB202" s="163">
        <f t="shared" si="55"/>
        <v>0</v>
      </c>
      <c r="BC202" s="163">
        <f t="shared" si="56"/>
        <v>0</v>
      </c>
      <c r="BD202" s="163">
        <f t="shared" si="57"/>
        <v>0</v>
      </c>
      <c r="BE202" s="163">
        <f t="shared" si="58"/>
        <v>0</v>
      </c>
      <c r="BF202" s="15" t="s">
        <v>83</v>
      </c>
      <c r="BG202" s="163">
        <f t="shared" si="59"/>
        <v>0</v>
      </c>
      <c r="BH202" s="15" t="s">
        <v>135</v>
      </c>
      <c r="BI202" s="162" t="s">
        <v>344</v>
      </c>
    </row>
    <row r="203" spans="1:61" s="2" customFormat="1" ht="24.2" customHeight="1" x14ac:dyDescent="0.2">
      <c r="A203" s="27"/>
      <c r="B203" s="150"/>
      <c r="C203" s="151" t="s">
        <v>345</v>
      </c>
      <c r="D203" s="151" t="s">
        <v>131</v>
      </c>
      <c r="E203" s="152" t="s">
        <v>346</v>
      </c>
      <c r="F203" s="153" t="s">
        <v>347</v>
      </c>
      <c r="G203" s="154" t="s">
        <v>240</v>
      </c>
      <c r="H203" s="155">
        <v>0</v>
      </c>
      <c r="I203" s="156">
        <v>12.6</v>
      </c>
      <c r="J203" s="156">
        <f t="shared" si="50"/>
        <v>0</v>
      </c>
      <c r="K203" s="157"/>
      <c r="L203" s="28"/>
      <c r="M203" s="158" t="s">
        <v>1</v>
      </c>
      <c r="N203" s="159" t="s">
        <v>37</v>
      </c>
      <c r="O203" s="160">
        <v>0.35499999999999998</v>
      </c>
      <c r="P203" s="160">
        <f t="shared" si="51"/>
        <v>0</v>
      </c>
      <c r="Q203" s="160">
        <v>4.0999999999999999E-4</v>
      </c>
      <c r="R203" s="160">
        <f t="shared" si="52"/>
        <v>0</v>
      </c>
      <c r="S203" s="160">
        <v>0</v>
      </c>
      <c r="T203" s="161">
        <f t="shared" si="53"/>
        <v>0</v>
      </c>
      <c r="U203" s="27"/>
      <c r="V203" s="27"/>
      <c r="W203" s="27"/>
      <c r="X203" s="27"/>
      <c r="Y203" s="27"/>
      <c r="Z203" s="27"/>
      <c r="AA203" s="27"/>
      <c r="AN203" s="162" t="s">
        <v>135</v>
      </c>
      <c r="AP203" s="162" t="s">
        <v>131</v>
      </c>
      <c r="AQ203" s="162" t="s">
        <v>83</v>
      </c>
      <c r="AU203" s="15" t="s">
        <v>129</v>
      </c>
      <c r="BA203" s="163">
        <f t="shared" si="54"/>
        <v>0</v>
      </c>
      <c r="BB203" s="163">
        <f t="shared" si="55"/>
        <v>0</v>
      </c>
      <c r="BC203" s="163">
        <f t="shared" si="56"/>
        <v>0</v>
      </c>
      <c r="BD203" s="163">
        <f t="shared" si="57"/>
        <v>0</v>
      </c>
      <c r="BE203" s="163">
        <f t="shared" si="58"/>
        <v>0</v>
      </c>
      <c r="BF203" s="15" t="s">
        <v>83</v>
      </c>
      <c r="BG203" s="163">
        <f t="shared" si="59"/>
        <v>0</v>
      </c>
      <c r="BH203" s="15" t="s">
        <v>135</v>
      </c>
      <c r="BI203" s="162" t="s">
        <v>348</v>
      </c>
    </row>
    <row r="204" spans="1:61" s="2" customFormat="1" ht="16.5" customHeight="1" x14ac:dyDescent="0.2">
      <c r="A204" s="27"/>
      <c r="B204" s="150"/>
      <c r="C204" s="172" t="s">
        <v>241</v>
      </c>
      <c r="D204" s="172" t="s">
        <v>196</v>
      </c>
      <c r="E204" s="173" t="s">
        <v>349</v>
      </c>
      <c r="F204" s="174" t="s">
        <v>350</v>
      </c>
      <c r="G204" s="175" t="s">
        <v>240</v>
      </c>
      <c r="H204" s="176">
        <v>0</v>
      </c>
      <c r="I204" s="177">
        <v>33</v>
      </c>
      <c r="J204" s="177">
        <f t="shared" si="50"/>
        <v>0</v>
      </c>
      <c r="K204" s="178"/>
      <c r="L204" s="179"/>
      <c r="M204" s="180" t="s">
        <v>1</v>
      </c>
      <c r="N204" s="181" t="s">
        <v>37</v>
      </c>
      <c r="O204" s="160">
        <v>0</v>
      </c>
      <c r="P204" s="160">
        <f t="shared" si="51"/>
        <v>0</v>
      </c>
      <c r="Q204" s="160">
        <v>2.3599999999999999E-2</v>
      </c>
      <c r="R204" s="160">
        <f t="shared" si="52"/>
        <v>0</v>
      </c>
      <c r="S204" s="160">
        <v>0</v>
      </c>
      <c r="T204" s="161">
        <f t="shared" si="53"/>
        <v>0</v>
      </c>
      <c r="U204" s="27"/>
      <c r="V204" s="27"/>
      <c r="W204" s="27"/>
      <c r="X204" s="27"/>
      <c r="Y204" s="27"/>
      <c r="Z204" s="27"/>
      <c r="AA204" s="27"/>
      <c r="AN204" s="162" t="s">
        <v>144</v>
      </c>
      <c r="AP204" s="162" t="s">
        <v>196</v>
      </c>
      <c r="AQ204" s="162" t="s">
        <v>83</v>
      </c>
      <c r="AU204" s="15" t="s">
        <v>129</v>
      </c>
      <c r="BA204" s="163">
        <f t="shared" si="54"/>
        <v>0</v>
      </c>
      <c r="BB204" s="163">
        <f t="shared" si="55"/>
        <v>0</v>
      </c>
      <c r="BC204" s="163">
        <f t="shared" si="56"/>
        <v>0</v>
      </c>
      <c r="BD204" s="163">
        <f t="shared" si="57"/>
        <v>0</v>
      </c>
      <c r="BE204" s="163">
        <f t="shared" si="58"/>
        <v>0</v>
      </c>
      <c r="BF204" s="15" t="s">
        <v>83</v>
      </c>
      <c r="BG204" s="163">
        <f t="shared" si="59"/>
        <v>0</v>
      </c>
      <c r="BH204" s="15" t="s">
        <v>135</v>
      </c>
      <c r="BI204" s="162" t="s">
        <v>351</v>
      </c>
    </row>
    <row r="205" spans="1:61" s="2" customFormat="1" ht="24.2" customHeight="1" x14ac:dyDescent="0.2">
      <c r="A205" s="27"/>
      <c r="B205" s="150"/>
      <c r="C205" s="151" t="s">
        <v>352</v>
      </c>
      <c r="D205" s="151" t="s">
        <v>131</v>
      </c>
      <c r="E205" s="152" t="s">
        <v>353</v>
      </c>
      <c r="F205" s="153" t="s">
        <v>354</v>
      </c>
      <c r="G205" s="154" t="s">
        <v>321</v>
      </c>
      <c r="H205" s="155">
        <v>0</v>
      </c>
      <c r="I205" s="156">
        <v>4.8</v>
      </c>
      <c r="J205" s="156">
        <f t="shared" si="50"/>
        <v>0</v>
      </c>
      <c r="K205" s="157"/>
      <c r="L205" s="28"/>
      <c r="M205" s="158" t="s">
        <v>1</v>
      </c>
      <c r="N205" s="159" t="s">
        <v>37</v>
      </c>
      <c r="O205" s="160">
        <v>0.78500000000000003</v>
      </c>
      <c r="P205" s="160">
        <f t="shared" si="51"/>
        <v>0</v>
      </c>
      <c r="Q205" s="160">
        <v>0.15756000000000001</v>
      </c>
      <c r="R205" s="160">
        <f t="shared" si="52"/>
        <v>0</v>
      </c>
      <c r="S205" s="160">
        <v>0</v>
      </c>
      <c r="T205" s="161">
        <f t="shared" si="53"/>
        <v>0</v>
      </c>
      <c r="U205" s="27"/>
      <c r="V205" s="27"/>
      <c r="W205" s="27"/>
      <c r="X205" s="27"/>
      <c r="Y205" s="27"/>
      <c r="Z205" s="27"/>
      <c r="AA205" s="27"/>
      <c r="AN205" s="162" t="s">
        <v>135</v>
      </c>
      <c r="AP205" s="162" t="s">
        <v>131</v>
      </c>
      <c r="AQ205" s="162" t="s">
        <v>83</v>
      </c>
      <c r="AU205" s="15" t="s">
        <v>129</v>
      </c>
      <c r="BA205" s="163">
        <f t="shared" si="54"/>
        <v>0</v>
      </c>
      <c r="BB205" s="163">
        <f t="shared" si="55"/>
        <v>0</v>
      </c>
      <c r="BC205" s="163">
        <f t="shared" si="56"/>
        <v>0</v>
      </c>
      <c r="BD205" s="163">
        <f t="shared" si="57"/>
        <v>0</v>
      </c>
      <c r="BE205" s="163">
        <f t="shared" si="58"/>
        <v>0</v>
      </c>
      <c r="BF205" s="15" t="s">
        <v>83</v>
      </c>
      <c r="BG205" s="163">
        <f t="shared" si="59"/>
        <v>0</v>
      </c>
      <c r="BH205" s="15" t="s">
        <v>135</v>
      </c>
      <c r="BI205" s="162" t="s">
        <v>355</v>
      </c>
    </row>
    <row r="206" spans="1:61" s="2" customFormat="1" ht="24.2" customHeight="1" x14ac:dyDescent="0.2">
      <c r="A206" s="27"/>
      <c r="B206" s="150"/>
      <c r="C206" s="172" t="s">
        <v>245</v>
      </c>
      <c r="D206" s="172" t="s">
        <v>196</v>
      </c>
      <c r="E206" s="173" t="s">
        <v>356</v>
      </c>
      <c r="F206" s="174" t="s">
        <v>357</v>
      </c>
      <c r="G206" s="175" t="s">
        <v>321</v>
      </c>
      <c r="H206" s="176">
        <v>0</v>
      </c>
      <c r="I206" s="177">
        <v>10.8</v>
      </c>
      <c r="J206" s="177">
        <f t="shared" si="50"/>
        <v>0</v>
      </c>
      <c r="K206" s="178"/>
      <c r="L206" s="179"/>
      <c r="M206" s="180" t="s">
        <v>1</v>
      </c>
      <c r="N206" s="181" t="s">
        <v>37</v>
      </c>
      <c r="O206" s="160">
        <v>0</v>
      </c>
      <c r="P206" s="160">
        <f t="shared" si="51"/>
        <v>0</v>
      </c>
      <c r="Q206" s="160">
        <v>1.5E-3</v>
      </c>
      <c r="R206" s="160">
        <f t="shared" si="52"/>
        <v>0</v>
      </c>
      <c r="S206" s="160">
        <v>0</v>
      </c>
      <c r="T206" s="161">
        <f t="shared" si="53"/>
        <v>0</v>
      </c>
      <c r="U206" s="27"/>
      <c r="V206" s="27"/>
      <c r="W206" s="27"/>
      <c r="X206" s="27"/>
      <c r="Y206" s="27"/>
      <c r="Z206" s="27"/>
      <c r="AA206" s="27"/>
      <c r="AN206" s="162" t="s">
        <v>144</v>
      </c>
      <c r="AP206" s="162" t="s">
        <v>196</v>
      </c>
      <c r="AQ206" s="162" t="s">
        <v>83</v>
      </c>
      <c r="AU206" s="15" t="s">
        <v>129</v>
      </c>
      <c r="BA206" s="163">
        <f t="shared" si="54"/>
        <v>0</v>
      </c>
      <c r="BB206" s="163">
        <f t="shared" si="55"/>
        <v>0</v>
      </c>
      <c r="BC206" s="163">
        <f t="shared" si="56"/>
        <v>0</v>
      </c>
      <c r="BD206" s="163">
        <f t="shared" si="57"/>
        <v>0</v>
      </c>
      <c r="BE206" s="163">
        <f t="shared" si="58"/>
        <v>0</v>
      </c>
      <c r="BF206" s="15" t="s">
        <v>83</v>
      </c>
      <c r="BG206" s="163">
        <f t="shared" si="59"/>
        <v>0</v>
      </c>
      <c r="BH206" s="15" t="s">
        <v>135</v>
      </c>
      <c r="BI206" s="162" t="s">
        <v>358</v>
      </c>
    </row>
    <row r="207" spans="1:61" s="2" customFormat="1" ht="24.2" customHeight="1" x14ac:dyDescent="0.2">
      <c r="A207" s="27"/>
      <c r="B207" s="150"/>
      <c r="C207" s="151" t="s">
        <v>359</v>
      </c>
      <c r="D207" s="151" t="s">
        <v>131</v>
      </c>
      <c r="E207" s="152" t="s">
        <v>360</v>
      </c>
      <c r="F207" s="153" t="s">
        <v>361</v>
      </c>
      <c r="G207" s="154" t="s">
        <v>321</v>
      </c>
      <c r="H207" s="155">
        <v>0</v>
      </c>
      <c r="I207" s="156">
        <v>7</v>
      </c>
      <c r="J207" s="156">
        <f t="shared" si="50"/>
        <v>0</v>
      </c>
      <c r="K207" s="157"/>
      <c r="L207" s="28"/>
      <c r="M207" s="158" t="s">
        <v>1</v>
      </c>
      <c r="N207" s="159" t="s">
        <v>37</v>
      </c>
      <c r="O207" s="160">
        <v>6.7000000000000004E-2</v>
      </c>
      <c r="P207" s="160">
        <f t="shared" si="51"/>
        <v>0</v>
      </c>
      <c r="Q207" s="160">
        <v>2.5000000000000001E-4</v>
      </c>
      <c r="R207" s="160">
        <f t="shared" si="52"/>
        <v>0</v>
      </c>
      <c r="S207" s="160">
        <v>0</v>
      </c>
      <c r="T207" s="161">
        <f t="shared" si="53"/>
        <v>0</v>
      </c>
      <c r="U207" s="27"/>
      <c r="V207" s="27"/>
      <c r="W207" s="27"/>
      <c r="X207" s="27"/>
      <c r="Y207" s="27"/>
      <c r="Z207" s="27"/>
      <c r="AA207" s="27"/>
      <c r="AN207" s="162" t="s">
        <v>135</v>
      </c>
      <c r="AP207" s="162" t="s">
        <v>131</v>
      </c>
      <c r="AQ207" s="162" t="s">
        <v>83</v>
      </c>
      <c r="AU207" s="15" t="s">
        <v>129</v>
      </c>
      <c r="BA207" s="163">
        <f t="shared" si="54"/>
        <v>0</v>
      </c>
      <c r="BB207" s="163">
        <f t="shared" si="55"/>
        <v>0</v>
      </c>
      <c r="BC207" s="163">
        <f t="shared" si="56"/>
        <v>0</v>
      </c>
      <c r="BD207" s="163">
        <f t="shared" si="57"/>
        <v>0</v>
      </c>
      <c r="BE207" s="163">
        <f t="shared" si="58"/>
        <v>0</v>
      </c>
      <c r="BF207" s="15" t="s">
        <v>83</v>
      </c>
      <c r="BG207" s="163">
        <f t="shared" si="59"/>
        <v>0</v>
      </c>
      <c r="BH207" s="15" t="s">
        <v>135</v>
      </c>
      <c r="BI207" s="162" t="s">
        <v>362</v>
      </c>
    </row>
    <row r="208" spans="1:61" s="2" customFormat="1" ht="24.2" customHeight="1" x14ac:dyDescent="0.2">
      <c r="A208" s="27"/>
      <c r="B208" s="150"/>
      <c r="C208" s="172" t="s">
        <v>249</v>
      </c>
      <c r="D208" s="172" t="s">
        <v>196</v>
      </c>
      <c r="E208" s="173" t="s">
        <v>363</v>
      </c>
      <c r="F208" s="174" t="s">
        <v>364</v>
      </c>
      <c r="G208" s="175" t="s">
        <v>321</v>
      </c>
      <c r="H208" s="176">
        <v>0</v>
      </c>
      <c r="I208" s="177">
        <v>10.8</v>
      </c>
      <c r="J208" s="177">
        <f t="shared" si="50"/>
        <v>0</v>
      </c>
      <c r="K208" s="178"/>
      <c r="L208" s="179"/>
      <c r="M208" s="180" t="s">
        <v>1</v>
      </c>
      <c r="N208" s="181" t="s">
        <v>37</v>
      </c>
      <c r="O208" s="160">
        <v>0</v>
      </c>
      <c r="P208" s="160">
        <f t="shared" si="51"/>
        <v>0</v>
      </c>
      <c r="Q208" s="160">
        <v>8.4999999999999995E-4</v>
      </c>
      <c r="R208" s="160">
        <f t="shared" si="52"/>
        <v>0</v>
      </c>
      <c r="S208" s="160">
        <v>0</v>
      </c>
      <c r="T208" s="161">
        <f t="shared" si="53"/>
        <v>0</v>
      </c>
      <c r="U208" s="27"/>
      <c r="V208" s="27"/>
      <c r="W208" s="27"/>
      <c r="X208" s="27"/>
      <c r="Y208" s="27"/>
      <c r="Z208" s="27"/>
      <c r="AA208" s="27"/>
      <c r="AN208" s="162" t="s">
        <v>144</v>
      </c>
      <c r="AP208" s="162" t="s">
        <v>196</v>
      </c>
      <c r="AQ208" s="162" t="s">
        <v>83</v>
      </c>
      <c r="AU208" s="15" t="s">
        <v>129</v>
      </c>
      <c r="BA208" s="163">
        <f t="shared" si="54"/>
        <v>0</v>
      </c>
      <c r="BB208" s="163">
        <f t="shared" si="55"/>
        <v>0</v>
      </c>
      <c r="BC208" s="163">
        <f t="shared" si="56"/>
        <v>0</v>
      </c>
      <c r="BD208" s="163">
        <f t="shared" si="57"/>
        <v>0</v>
      </c>
      <c r="BE208" s="163">
        <f t="shared" si="58"/>
        <v>0</v>
      </c>
      <c r="BF208" s="15" t="s">
        <v>83</v>
      </c>
      <c r="BG208" s="163">
        <f t="shared" si="59"/>
        <v>0</v>
      </c>
      <c r="BH208" s="15" t="s">
        <v>135</v>
      </c>
      <c r="BI208" s="162" t="s">
        <v>365</v>
      </c>
    </row>
    <row r="209" spans="1:61" s="2" customFormat="1" ht="24.2" customHeight="1" x14ac:dyDescent="0.2">
      <c r="A209" s="27"/>
      <c r="B209" s="150"/>
      <c r="C209" s="151" t="s">
        <v>366</v>
      </c>
      <c r="D209" s="151" t="s">
        <v>131</v>
      </c>
      <c r="E209" s="152" t="s">
        <v>367</v>
      </c>
      <c r="F209" s="153" t="s">
        <v>368</v>
      </c>
      <c r="G209" s="154" t="s">
        <v>321</v>
      </c>
      <c r="H209" s="155">
        <v>0</v>
      </c>
      <c r="I209" s="156">
        <v>42</v>
      </c>
      <c r="J209" s="156">
        <f t="shared" si="50"/>
        <v>0</v>
      </c>
      <c r="K209" s="157"/>
      <c r="L209" s="28"/>
      <c r="M209" s="158" t="s">
        <v>1</v>
      </c>
      <c r="N209" s="159" t="s">
        <v>37</v>
      </c>
      <c r="O209" s="160">
        <v>1.631</v>
      </c>
      <c r="P209" s="160">
        <f t="shared" si="51"/>
        <v>0</v>
      </c>
      <c r="Q209" s="160">
        <v>0.44266</v>
      </c>
      <c r="R209" s="160">
        <f t="shared" si="52"/>
        <v>0</v>
      </c>
      <c r="S209" s="160">
        <v>0</v>
      </c>
      <c r="T209" s="161">
        <f t="shared" si="53"/>
        <v>0</v>
      </c>
      <c r="U209" s="27"/>
      <c r="V209" s="27"/>
      <c r="W209" s="27"/>
      <c r="X209" s="27"/>
      <c r="Y209" s="27"/>
      <c r="Z209" s="27"/>
      <c r="AA209" s="27"/>
      <c r="AN209" s="162" t="s">
        <v>135</v>
      </c>
      <c r="AP209" s="162" t="s">
        <v>131</v>
      </c>
      <c r="AQ209" s="162" t="s">
        <v>83</v>
      </c>
      <c r="AU209" s="15" t="s">
        <v>129</v>
      </c>
      <c r="BA209" s="163">
        <f t="shared" si="54"/>
        <v>0</v>
      </c>
      <c r="BB209" s="163">
        <f t="shared" si="55"/>
        <v>0</v>
      </c>
      <c r="BC209" s="163">
        <f t="shared" si="56"/>
        <v>0</v>
      </c>
      <c r="BD209" s="163">
        <f t="shared" si="57"/>
        <v>0</v>
      </c>
      <c r="BE209" s="163">
        <f t="shared" si="58"/>
        <v>0</v>
      </c>
      <c r="BF209" s="15" t="s">
        <v>83</v>
      </c>
      <c r="BG209" s="163">
        <f t="shared" si="59"/>
        <v>0</v>
      </c>
      <c r="BH209" s="15" t="s">
        <v>135</v>
      </c>
      <c r="BI209" s="162" t="s">
        <v>369</v>
      </c>
    </row>
    <row r="210" spans="1:61" s="2" customFormat="1" ht="16.5" customHeight="1" x14ac:dyDescent="0.2">
      <c r="A210" s="27"/>
      <c r="B210" s="150"/>
      <c r="C210" s="172" t="s">
        <v>253</v>
      </c>
      <c r="D210" s="172" t="s">
        <v>196</v>
      </c>
      <c r="E210" s="173" t="s">
        <v>370</v>
      </c>
      <c r="F210" s="174" t="s">
        <v>371</v>
      </c>
      <c r="G210" s="175" t="s">
        <v>321</v>
      </c>
      <c r="H210" s="176">
        <v>0</v>
      </c>
      <c r="I210" s="177">
        <v>47.58</v>
      </c>
      <c r="J210" s="177">
        <f t="shared" si="50"/>
        <v>0</v>
      </c>
      <c r="K210" s="178"/>
      <c r="L210" s="179"/>
      <c r="M210" s="180" t="s">
        <v>1</v>
      </c>
      <c r="N210" s="181" t="s">
        <v>37</v>
      </c>
      <c r="O210" s="160">
        <v>0</v>
      </c>
      <c r="P210" s="160">
        <f t="shared" si="51"/>
        <v>0</v>
      </c>
      <c r="Q210" s="160">
        <v>9.3000000000000005E-4</v>
      </c>
      <c r="R210" s="160">
        <f t="shared" si="52"/>
        <v>0</v>
      </c>
      <c r="S210" s="160">
        <v>0</v>
      </c>
      <c r="T210" s="161">
        <f t="shared" si="53"/>
        <v>0</v>
      </c>
      <c r="U210" s="27"/>
      <c r="V210" s="27"/>
      <c r="W210" s="27"/>
      <c r="X210" s="27"/>
      <c r="Y210" s="27"/>
      <c r="Z210" s="27"/>
      <c r="AA210" s="27"/>
      <c r="AN210" s="162" t="s">
        <v>144</v>
      </c>
      <c r="AP210" s="162" t="s">
        <v>196</v>
      </c>
      <c r="AQ210" s="162" t="s">
        <v>83</v>
      </c>
      <c r="AU210" s="15" t="s">
        <v>129</v>
      </c>
      <c r="BA210" s="163">
        <f t="shared" si="54"/>
        <v>0</v>
      </c>
      <c r="BB210" s="163">
        <f t="shared" si="55"/>
        <v>0</v>
      </c>
      <c r="BC210" s="163">
        <f t="shared" si="56"/>
        <v>0</v>
      </c>
      <c r="BD210" s="163">
        <f t="shared" si="57"/>
        <v>0</v>
      </c>
      <c r="BE210" s="163">
        <f t="shared" si="58"/>
        <v>0</v>
      </c>
      <c r="BF210" s="15" t="s">
        <v>83</v>
      </c>
      <c r="BG210" s="163">
        <f t="shared" si="59"/>
        <v>0</v>
      </c>
      <c r="BH210" s="15" t="s">
        <v>135</v>
      </c>
      <c r="BI210" s="162" t="s">
        <v>372</v>
      </c>
    </row>
    <row r="211" spans="1:61" s="2" customFormat="1" ht="16.5" customHeight="1" x14ac:dyDescent="0.2">
      <c r="A211" s="27"/>
      <c r="B211" s="150"/>
      <c r="C211" s="172" t="s">
        <v>373</v>
      </c>
      <c r="D211" s="172" t="s">
        <v>196</v>
      </c>
      <c r="E211" s="173" t="s">
        <v>374</v>
      </c>
      <c r="F211" s="174" t="s">
        <v>375</v>
      </c>
      <c r="G211" s="175" t="s">
        <v>321</v>
      </c>
      <c r="H211" s="176">
        <v>0</v>
      </c>
      <c r="I211" s="177">
        <v>31.2</v>
      </c>
      <c r="J211" s="177">
        <f t="shared" si="50"/>
        <v>0</v>
      </c>
      <c r="K211" s="178"/>
      <c r="L211" s="179"/>
      <c r="M211" s="180" t="s">
        <v>1</v>
      </c>
      <c r="N211" s="181" t="s">
        <v>37</v>
      </c>
      <c r="O211" s="160">
        <v>0</v>
      </c>
      <c r="P211" s="160">
        <f t="shared" si="51"/>
        <v>0</v>
      </c>
      <c r="Q211" s="160">
        <v>1.4E-3</v>
      </c>
      <c r="R211" s="160">
        <f t="shared" si="52"/>
        <v>0</v>
      </c>
      <c r="S211" s="160">
        <v>0</v>
      </c>
      <c r="T211" s="161">
        <f t="shared" si="53"/>
        <v>0</v>
      </c>
      <c r="U211" s="27"/>
      <c r="V211" s="27"/>
      <c r="W211" s="27"/>
      <c r="X211" s="27"/>
      <c r="Y211" s="27"/>
      <c r="Z211" s="27"/>
      <c r="AA211" s="27"/>
      <c r="AN211" s="162" t="s">
        <v>144</v>
      </c>
      <c r="AP211" s="162" t="s">
        <v>196</v>
      </c>
      <c r="AQ211" s="162" t="s">
        <v>83</v>
      </c>
      <c r="AU211" s="15" t="s">
        <v>129</v>
      </c>
      <c r="BA211" s="163">
        <f t="shared" si="54"/>
        <v>0</v>
      </c>
      <c r="BB211" s="163">
        <f t="shared" si="55"/>
        <v>0</v>
      </c>
      <c r="BC211" s="163">
        <f t="shared" si="56"/>
        <v>0</v>
      </c>
      <c r="BD211" s="163">
        <f t="shared" si="57"/>
        <v>0</v>
      </c>
      <c r="BE211" s="163">
        <f t="shared" si="58"/>
        <v>0</v>
      </c>
      <c r="BF211" s="15" t="s">
        <v>83</v>
      </c>
      <c r="BG211" s="163">
        <f t="shared" si="59"/>
        <v>0</v>
      </c>
      <c r="BH211" s="15" t="s">
        <v>135</v>
      </c>
      <c r="BI211" s="162" t="s">
        <v>376</v>
      </c>
    </row>
    <row r="212" spans="1:61" s="2" customFormat="1" ht="37.9" customHeight="1" x14ac:dyDescent="0.2">
      <c r="A212" s="27"/>
      <c r="B212" s="150"/>
      <c r="C212" s="151" t="s">
        <v>256</v>
      </c>
      <c r="D212" s="151" t="s">
        <v>131</v>
      </c>
      <c r="E212" s="152" t="s">
        <v>377</v>
      </c>
      <c r="F212" s="153" t="s">
        <v>378</v>
      </c>
      <c r="G212" s="154" t="s">
        <v>321</v>
      </c>
      <c r="H212" s="155">
        <v>0</v>
      </c>
      <c r="I212" s="156">
        <v>84</v>
      </c>
      <c r="J212" s="156">
        <f t="shared" si="50"/>
        <v>0</v>
      </c>
      <c r="K212" s="157"/>
      <c r="L212" s="28"/>
      <c r="M212" s="158" t="s">
        <v>1</v>
      </c>
      <c r="N212" s="159" t="s">
        <v>37</v>
      </c>
      <c r="O212" s="160">
        <v>10.217000000000001</v>
      </c>
      <c r="P212" s="160">
        <f t="shared" si="51"/>
        <v>0</v>
      </c>
      <c r="Q212" s="160">
        <v>2.0011700000000001</v>
      </c>
      <c r="R212" s="160">
        <f t="shared" si="52"/>
        <v>0</v>
      </c>
      <c r="S212" s="160">
        <v>0</v>
      </c>
      <c r="T212" s="161">
        <f t="shared" si="53"/>
        <v>0</v>
      </c>
      <c r="U212" s="27"/>
      <c r="V212" s="27"/>
      <c r="W212" s="27"/>
      <c r="X212" s="27"/>
      <c r="Y212" s="27"/>
      <c r="Z212" s="27"/>
      <c r="AA212" s="27"/>
      <c r="AN212" s="162" t="s">
        <v>135</v>
      </c>
      <c r="AP212" s="162" t="s">
        <v>131</v>
      </c>
      <c r="AQ212" s="162" t="s">
        <v>83</v>
      </c>
      <c r="AU212" s="15" t="s">
        <v>129</v>
      </c>
      <c r="BA212" s="163">
        <f t="shared" si="54"/>
        <v>0</v>
      </c>
      <c r="BB212" s="163">
        <f t="shared" si="55"/>
        <v>0</v>
      </c>
      <c r="BC212" s="163">
        <f t="shared" si="56"/>
        <v>0</v>
      </c>
      <c r="BD212" s="163">
        <f t="shared" si="57"/>
        <v>0</v>
      </c>
      <c r="BE212" s="163">
        <f t="shared" si="58"/>
        <v>0</v>
      </c>
      <c r="BF212" s="15" t="s">
        <v>83</v>
      </c>
      <c r="BG212" s="163">
        <f t="shared" si="59"/>
        <v>0</v>
      </c>
      <c r="BH212" s="15" t="s">
        <v>135</v>
      </c>
      <c r="BI212" s="162" t="s">
        <v>379</v>
      </c>
    </row>
    <row r="213" spans="1:61" s="2" customFormat="1" ht="16.5" customHeight="1" x14ac:dyDescent="0.2">
      <c r="A213" s="27"/>
      <c r="B213" s="150"/>
      <c r="C213" s="172" t="s">
        <v>380</v>
      </c>
      <c r="D213" s="172" t="s">
        <v>196</v>
      </c>
      <c r="E213" s="173" t="s">
        <v>381</v>
      </c>
      <c r="F213" s="174" t="s">
        <v>382</v>
      </c>
      <c r="G213" s="175" t="s">
        <v>321</v>
      </c>
      <c r="H213" s="176">
        <v>0</v>
      </c>
      <c r="I213" s="177">
        <v>504</v>
      </c>
      <c r="J213" s="177">
        <f t="shared" si="50"/>
        <v>0</v>
      </c>
      <c r="K213" s="178"/>
      <c r="L213" s="179"/>
      <c r="M213" s="180" t="s">
        <v>1</v>
      </c>
      <c r="N213" s="181" t="s">
        <v>37</v>
      </c>
      <c r="O213" s="160">
        <v>0</v>
      </c>
      <c r="P213" s="160">
        <f t="shared" si="51"/>
        <v>0</v>
      </c>
      <c r="Q213" s="160">
        <v>0</v>
      </c>
      <c r="R213" s="160">
        <f t="shared" si="52"/>
        <v>0</v>
      </c>
      <c r="S213" s="160">
        <v>0</v>
      </c>
      <c r="T213" s="161">
        <f t="shared" si="53"/>
        <v>0</v>
      </c>
      <c r="U213" s="27"/>
      <c r="V213" s="27"/>
      <c r="W213" s="27"/>
      <c r="X213" s="27"/>
      <c r="Y213" s="27"/>
      <c r="Z213" s="27"/>
      <c r="AA213" s="27"/>
      <c r="AN213" s="162" t="s">
        <v>144</v>
      </c>
      <c r="AP213" s="162" t="s">
        <v>196</v>
      </c>
      <c r="AQ213" s="162" t="s">
        <v>83</v>
      </c>
      <c r="AU213" s="15" t="s">
        <v>129</v>
      </c>
      <c r="BA213" s="163">
        <f t="shared" si="54"/>
        <v>0</v>
      </c>
      <c r="BB213" s="163">
        <f t="shared" si="55"/>
        <v>0</v>
      </c>
      <c r="BC213" s="163">
        <f t="shared" si="56"/>
        <v>0</v>
      </c>
      <c r="BD213" s="163">
        <f t="shared" si="57"/>
        <v>0</v>
      </c>
      <c r="BE213" s="163">
        <f t="shared" si="58"/>
        <v>0</v>
      </c>
      <c r="BF213" s="15" t="s">
        <v>83</v>
      </c>
      <c r="BG213" s="163">
        <f t="shared" si="59"/>
        <v>0</v>
      </c>
      <c r="BH213" s="15" t="s">
        <v>135</v>
      </c>
      <c r="BI213" s="162" t="s">
        <v>383</v>
      </c>
    </row>
    <row r="214" spans="1:61" s="2" customFormat="1" ht="24.2" customHeight="1" x14ac:dyDescent="0.2">
      <c r="A214" s="27"/>
      <c r="B214" s="150"/>
      <c r="C214" s="151" t="s">
        <v>260</v>
      </c>
      <c r="D214" s="151" t="s">
        <v>131</v>
      </c>
      <c r="E214" s="152" t="s">
        <v>384</v>
      </c>
      <c r="F214" s="153" t="s">
        <v>385</v>
      </c>
      <c r="G214" s="154" t="s">
        <v>321</v>
      </c>
      <c r="H214" s="155">
        <v>0</v>
      </c>
      <c r="I214" s="156">
        <v>12</v>
      </c>
      <c r="J214" s="156">
        <f t="shared" si="50"/>
        <v>0</v>
      </c>
      <c r="K214" s="157"/>
      <c r="L214" s="28"/>
      <c r="M214" s="158" t="s">
        <v>1</v>
      </c>
      <c r="N214" s="159" t="s">
        <v>37</v>
      </c>
      <c r="O214" s="160">
        <v>5.7430000000000003</v>
      </c>
      <c r="P214" s="160">
        <f t="shared" si="51"/>
        <v>0</v>
      </c>
      <c r="Q214" s="160">
        <v>1.1379900000000001</v>
      </c>
      <c r="R214" s="160">
        <f t="shared" si="52"/>
        <v>0</v>
      </c>
      <c r="S214" s="160">
        <v>0</v>
      </c>
      <c r="T214" s="161">
        <f t="shared" si="53"/>
        <v>0</v>
      </c>
      <c r="U214" s="27"/>
      <c r="V214" s="27"/>
      <c r="W214" s="27"/>
      <c r="X214" s="27"/>
      <c r="Y214" s="27"/>
      <c r="Z214" s="27"/>
      <c r="AA214" s="27"/>
      <c r="AN214" s="162" t="s">
        <v>135</v>
      </c>
      <c r="AP214" s="162" t="s">
        <v>131</v>
      </c>
      <c r="AQ214" s="162" t="s">
        <v>83</v>
      </c>
      <c r="AU214" s="15" t="s">
        <v>129</v>
      </c>
      <c r="BA214" s="163">
        <f t="shared" si="54"/>
        <v>0</v>
      </c>
      <c r="BB214" s="163">
        <f t="shared" si="55"/>
        <v>0</v>
      </c>
      <c r="BC214" s="163">
        <f t="shared" si="56"/>
        <v>0</v>
      </c>
      <c r="BD214" s="163">
        <f t="shared" si="57"/>
        <v>0</v>
      </c>
      <c r="BE214" s="163">
        <f t="shared" si="58"/>
        <v>0</v>
      </c>
      <c r="BF214" s="15" t="s">
        <v>83</v>
      </c>
      <c r="BG214" s="163">
        <f t="shared" si="59"/>
        <v>0</v>
      </c>
      <c r="BH214" s="15" t="s">
        <v>135</v>
      </c>
      <c r="BI214" s="162" t="s">
        <v>386</v>
      </c>
    </row>
    <row r="215" spans="1:61" s="2" customFormat="1" ht="16.5" customHeight="1" x14ac:dyDescent="0.2">
      <c r="A215" s="27"/>
      <c r="B215" s="150"/>
      <c r="C215" s="172" t="s">
        <v>387</v>
      </c>
      <c r="D215" s="172" t="s">
        <v>196</v>
      </c>
      <c r="E215" s="173" t="s">
        <v>388</v>
      </c>
      <c r="F215" s="174" t="s">
        <v>389</v>
      </c>
      <c r="G215" s="175" t="s">
        <v>321</v>
      </c>
      <c r="H215" s="176">
        <v>0</v>
      </c>
      <c r="I215" s="177">
        <v>174</v>
      </c>
      <c r="J215" s="177">
        <f t="shared" si="50"/>
        <v>0</v>
      </c>
      <c r="K215" s="178"/>
      <c r="L215" s="179"/>
      <c r="M215" s="180" t="s">
        <v>1</v>
      </c>
      <c r="N215" s="181" t="s">
        <v>37</v>
      </c>
      <c r="O215" s="160">
        <v>0</v>
      </c>
      <c r="P215" s="160">
        <f t="shared" si="51"/>
        <v>0</v>
      </c>
      <c r="Q215" s="160">
        <v>0</v>
      </c>
      <c r="R215" s="160">
        <f t="shared" si="52"/>
        <v>0</v>
      </c>
      <c r="S215" s="160">
        <v>0</v>
      </c>
      <c r="T215" s="161">
        <f t="shared" si="53"/>
        <v>0</v>
      </c>
      <c r="U215" s="27"/>
      <c r="V215" s="27"/>
      <c r="W215" s="27"/>
      <c r="X215" s="27"/>
      <c r="Y215" s="27"/>
      <c r="Z215" s="27"/>
      <c r="AA215" s="27"/>
      <c r="AN215" s="162" t="s">
        <v>144</v>
      </c>
      <c r="AP215" s="162" t="s">
        <v>196</v>
      </c>
      <c r="AQ215" s="162" t="s">
        <v>83</v>
      </c>
      <c r="AU215" s="15" t="s">
        <v>129</v>
      </c>
      <c r="BA215" s="163">
        <f t="shared" si="54"/>
        <v>0</v>
      </c>
      <c r="BB215" s="163">
        <f t="shared" si="55"/>
        <v>0</v>
      </c>
      <c r="BC215" s="163">
        <f t="shared" si="56"/>
        <v>0</v>
      </c>
      <c r="BD215" s="163">
        <f t="shared" si="57"/>
        <v>0</v>
      </c>
      <c r="BE215" s="163">
        <f t="shared" si="58"/>
        <v>0</v>
      </c>
      <c r="BF215" s="15" t="s">
        <v>83</v>
      </c>
      <c r="BG215" s="163">
        <f t="shared" si="59"/>
        <v>0</v>
      </c>
      <c r="BH215" s="15" t="s">
        <v>135</v>
      </c>
      <c r="BI215" s="162" t="s">
        <v>390</v>
      </c>
    </row>
    <row r="216" spans="1:61" s="2" customFormat="1" ht="24.2" customHeight="1" x14ac:dyDescent="0.2">
      <c r="A216" s="27"/>
      <c r="B216" s="150"/>
      <c r="C216" s="151" t="s">
        <v>264</v>
      </c>
      <c r="D216" s="151" t="s">
        <v>131</v>
      </c>
      <c r="E216" s="152" t="s">
        <v>391</v>
      </c>
      <c r="F216" s="153" t="s">
        <v>392</v>
      </c>
      <c r="G216" s="154" t="s">
        <v>240</v>
      </c>
      <c r="H216" s="155">
        <v>0</v>
      </c>
      <c r="I216" s="156">
        <v>0.98</v>
      </c>
      <c r="J216" s="156">
        <f t="shared" si="50"/>
        <v>0</v>
      </c>
      <c r="K216" s="157"/>
      <c r="L216" s="28"/>
      <c r="M216" s="158" t="s">
        <v>1</v>
      </c>
      <c r="N216" s="159" t="s">
        <v>37</v>
      </c>
      <c r="O216" s="160">
        <v>0</v>
      </c>
      <c r="P216" s="160">
        <f t="shared" si="51"/>
        <v>0</v>
      </c>
      <c r="Q216" s="160">
        <v>0</v>
      </c>
      <c r="R216" s="160">
        <f t="shared" si="52"/>
        <v>0</v>
      </c>
      <c r="S216" s="160">
        <v>0</v>
      </c>
      <c r="T216" s="161">
        <f t="shared" si="53"/>
        <v>0</v>
      </c>
      <c r="U216" s="27"/>
      <c r="V216" s="27"/>
      <c r="W216" s="27"/>
      <c r="X216" s="27"/>
      <c r="Y216" s="27"/>
      <c r="Z216" s="27"/>
      <c r="AA216" s="27"/>
      <c r="AN216" s="162" t="s">
        <v>135</v>
      </c>
      <c r="AP216" s="162" t="s">
        <v>131</v>
      </c>
      <c r="AQ216" s="162" t="s">
        <v>83</v>
      </c>
      <c r="AU216" s="15" t="s">
        <v>129</v>
      </c>
      <c r="BA216" s="163">
        <f t="shared" si="54"/>
        <v>0</v>
      </c>
      <c r="BB216" s="163">
        <f t="shared" si="55"/>
        <v>0</v>
      </c>
      <c r="BC216" s="163">
        <f t="shared" si="56"/>
        <v>0</v>
      </c>
      <c r="BD216" s="163">
        <f t="shared" si="57"/>
        <v>0</v>
      </c>
      <c r="BE216" s="163">
        <f t="shared" si="58"/>
        <v>0</v>
      </c>
      <c r="BF216" s="15" t="s">
        <v>83</v>
      </c>
      <c r="BG216" s="163">
        <f t="shared" si="59"/>
        <v>0</v>
      </c>
      <c r="BH216" s="15" t="s">
        <v>135</v>
      </c>
      <c r="BI216" s="162" t="s">
        <v>393</v>
      </c>
    </row>
    <row r="217" spans="1:61" s="2" customFormat="1" ht="24.2" customHeight="1" x14ac:dyDescent="0.2">
      <c r="A217" s="27"/>
      <c r="B217" s="150"/>
      <c r="C217" s="151" t="s">
        <v>394</v>
      </c>
      <c r="D217" s="151" t="s">
        <v>131</v>
      </c>
      <c r="E217" s="152" t="s">
        <v>395</v>
      </c>
      <c r="F217" s="153" t="s">
        <v>396</v>
      </c>
      <c r="G217" s="154" t="s">
        <v>240</v>
      </c>
      <c r="H217" s="155">
        <v>0</v>
      </c>
      <c r="I217" s="156">
        <v>4.1399999999999997</v>
      </c>
      <c r="J217" s="156">
        <f t="shared" si="50"/>
        <v>0</v>
      </c>
      <c r="K217" s="157"/>
      <c r="L217" s="28"/>
      <c r="M217" s="158" t="s">
        <v>1</v>
      </c>
      <c r="N217" s="159" t="s">
        <v>37</v>
      </c>
      <c r="O217" s="160">
        <v>0</v>
      </c>
      <c r="P217" s="160">
        <f t="shared" si="51"/>
        <v>0</v>
      </c>
      <c r="Q217" s="160">
        <v>0</v>
      </c>
      <c r="R217" s="160">
        <f t="shared" si="52"/>
        <v>0</v>
      </c>
      <c r="S217" s="160">
        <v>0</v>
      </c>
      <c r="T217" s="161">
        <f t="shared" si="53"/>
        <v>0</v>
      </c>
      <c r="U217" s="27"/>
      <c r="V217" s="27"/>
      <c r="W217" s="27"/>
      <c r="X217" s="27"/>
      <c r="Y217" s="27"/>
      <c r="Z217" s="27"/>
      <c r="AA217" s="27"/>
      <c r="AN217" s="162" t="s">
        <v>135</v>
      </c>
      <c r="AP217" s="162" t="s">
        <v>131</v>
      </c>
      <c r="AQ217" s="162" t="s">
        <v>83</v>
      </c>
      <c r="AU217" s="15" t="s">
        <v>129</v>
      </c>
      <c r="BA217" s="163">
        <f t="shared" si="54"/>
        <v>0</v>
      </c>
      <c r="BB217" s="163">
        <f t="shared" si="55"/>
        <v>0</v>
      </c>
      <c r="BC217" s="163">
        <f t="shared" si="56"/>
        <v>0</v>
      </c>
      <c r="BD217" s="163">
        <f t="shared" si="57"/>
        <v>0</v>
      </c>
      <c r="BE217" s="163">
        <f t="shared" si="58"/>
        <v>0</v>
      </c>
      <c r="BF217" s="15" t="s">
        <v>83</v>
      </c>
      <c r="BG217" s="163">
        <f t="shared" si="59"/>
        <v>0</v>
      </c>
      <c r="BH217" s="15" t="s">
        <v>135</v>
      </c>
      <c r="BI217" s="162" t="s">
        <v>397</v>
      </c>
    </row>
    <row r="218" spans="1:61" s="2" customFormat="1" ht="24.2" customHeight="1" x14ac:dyDescent="0.2">
      <c r="A218" s="27"/>
      <c r="B218" s="150"/>
      <c r="C218" s="151" t="s">
        <v>268</v>
      </c>
      <c r="D218" s="151" t="s">
        <v>131</v>
      </c>
      <c r="E218" s="152" t="s">
        <v>398</v>
      </c>
      <c r="F218" s="153" t="s">
        <v>399</v>
      </c>
      <c r="G218" s="154" t="s">
        <v>134</v>
      </c>
      <c r="H218" s="155">
        <v>0</v>
      </c>
      <c r="I218" s="156">
        <v>18</v>
      </c>
      <c r="J218" s="156">
        <f t="shared" si="50"/>
        <v>0</v>
      </c>
      <c r="K218" s="157"/>
      <c r="L218" s="28"/>
      <c r="M218" s="158" t="s">
        <v>1</v>
      </c>
      <c r="N218" s="159" t="s">
        <v>37</v>
      </c>
      <c r="O218" s="160">
        <v>0</v>
      </c>
      <c r="P218" s="160">
        <f t="shared" si="51"/>
        <v>0</v>
      </c>
      <c r="Q218" s="160">
        <v>0</v>
      </c>
      <c r="R218" s="160">
        <f t="shared" si="52"/>
        <v>0</v>
      </c>
      <c r="S218" s="160">
        <v>0</v>
      </c>
      <c r="T218" s="161">
        <f t="shared" si="53"/>
        <v>0</v>
      </c>
      <c r="U218" s="27"/>
      <c r="V218" s="27"/>
      <c r="W218" s="27"/>
      <c r="X218" s="27"/>
      <c r="Y218" s="27"/>
      <c r="Z218" s="27"/>
      <c r="AA218" s="27"/>
      <c r="AN218" s="162" t="s">
        <v>135</v>
      </c>
      <c r="AP218" s="162" t="s">
        <v>131</v>
      </c>
      <c r="AQ218" s="162" t="s">
        <v>83</v>
      </c>
      <c r="AU218" s="15" t="s">
        <v>129</v>
      </c>
      <c r="BA218" s="163">
        <f t="shared" si="54"/>
        <v>0</v>
      </c>
      <c r="BB218" s="163">
        <f t="shared" si="55"/>
        <v>0</v>
      </c>
      <c r="BC218" s="163">
        <f t="shared" si="56"/>
        <v>0</v>
      </c>
      <c r="BD218" s="163">
        <f t="shared" si="57"/>
        <v>0</v>
      </c>
      <c r="BE218" s="163">
        <f t="shared" si="58"/>
        <v>0</v>
      </c>
      <c r="BF218" s="15" t="s">
        <v>83</v>
      </c>
      <c r="BG218" s="163">
        <f t="shared" si="59"/>
        <v>0</v>
      </c>
      <c r="BH218" s="15" t="s">
        <v>135</v>
      </c>
      <c r="BI218" s="162" t="s">
        <v>400</v>
      </c>
    </row>
    <row r="219" spans="1:61" s="2" customFormat="1" ht="24.2" customHeight="1" x14ac:dyDescent="0.2">
      <c r="A219" s="27"/>
      <c r="B219" s="150"/>
      <c r="C219" s="151" t="s">
        <v>401</v>
      </c>
      <c r="D219" s="151" t="s">
        <v>131</v>
      </c>
      <c r="E219" s="152" t="s">
        <v>402</v>
      </c>
      <c r="F219" s="153" t="s">
        <v>403</v>
      </c>
      <c r="G219" s="154" t="s">
        <v>240</v>
      </c>
      <c r="H219" s="155">
        <v>0</v>
      </c>
      <c r="I219" s="156">
        <v>0.13</v>
      </c>
      <c r="J219" s="156">
        <f t="shared" si="50"/>
        <v>0</v>
      </c>
      <c r="K219" s="157"/>
      <c r="L219" s="28"/>
      <c r="M219" s="158" t="s">
        <v>1</v>
      </c>
      <c r="N219" s="159" t="s">
        <v>37</v>
      </c>
      <c r="O219" s="160">
        <v>1.0999999999999999E-2</v>
      </c>
      <c r="P219" s="160">
        <f t="shared" si="51"/>
        <v>0</v>
      </c>
      <c r="Q219" s="160">
        <v>0</v>
      </c>
      <c r="R219" s="160">
        <f t="shared" si="52"/>
        <v>0</v>
      </c>
      <c r="S219" s="160">
        <v>0</v>
      </c>
      <c r="T219" s="161">
        <f t="shared" si="53"/>
        <v>0</v>
      </c>
      <c r="U219" s="27"/>
      <c r="V219" s="27"/>
      <c r="W219" s="27"/>
      <c r="X219" s="27"/>
      <c r="Y219" s="27"/>
      <c r="Z219" s="27"/>
      <c r="AA219" s="27"/>
      <c r="AN219" s="162" t="s">
        <v>135</v>
      </c>
      <c r="AP219" s="162" t="s">
        <v>131</v>
      </c>
      <c r="AQ219" s="162" t="s">
        <v>83</v>
      </c>
      <c r="AU219" s="15" t="s">
        <v>129</v>
      </c>
      <c r="BA219" s="163">
        <f t="shared" si="54"/>
        <v>0</v>
      </c>
      <c r="BB219" s="163">
        <f t="shared" si="55"/>
        <v>0</v>
      </c>
      <c r="BC219" s="163">
        <f t="shared" si="56"/>
        <v>0</v>
      </c>
      <c r="BD219" s="163">
        <f t="shared" si="57"/>
        <v>0</v>
      </c>
      <c r="BE219" s="163">
        <f t="shared" si="58"/>
        <v>0</v>
      </c>
      <c r="BF219" s="15" t="s">
        <v>83</v>
      </c>
      <c r="BG219" s="163">
        <f t="shared" si="59"/>
        <v>0</v>
      </c>
      <c r="BH219" s="15" t="s">
        <v>135</v>
      </c>
      <c r="BI219" s="162" t="s">
        <v>404</v>
      </c>
    </row>
    <row r="220" spans="1:61" s="2" customFormat="1" ht="24.2" customHeight="1" x14ac:dyDescent="0.2">
      <c r="A220" s="27"/>
      <c r="B220" s="150"/>
      <c r="C220" s="151" t="s">
        <v>271</v>
      </c>
      <c r="D220" s="151" t="s">
        <v>131</v>
      </c>
      <c r="E220" s="152" t="s">
        <v>405</v>
      </c>
      <c r="F220" s="153" t="s">
        <v>406</v>
      </c>
      <c r="G220" s="154" t="s">
        <v>134</v>
      </c>
      <c r="H220" s="155">
        <v>0</v>
      </c>
      <c r="I220" s="156">
        <v>0.26</v>
      </c>
      <c r="J220" s="156">
        <f t="shared" si="50"/>
        <v>0</v>
      </c>
      <c r="K220" s="157"/>
      <c r="L220" s="28"/>
      <c r="M220" s="158" t="s">
        <v>1</v>
      </c>
      <c r="N220" s="159" t="s">
        <v>37</v>
      </c>
      <c r="O220" s="160">
        <v>0.11899999999999999</v>
      </c>
      <c r="P220" s="160">
        <f t="shared" si="51"/>
        <v>0</v>
      </c>
      <c r="Q220" s="160">
        <v>0</v>
      </c>
      <c r="R220" s="160">
        <f t="shared" si="52"/>
        <v>0</v>
      </c>
      <c r="S220" s="160">
        <v>0</v>
      </c>
      <c r="T220" s="161">
        <f t="shared" si="53"/>
        <v>0</v>
      </c>
      <c r="U220" s="27"/>
      <c r="V220" s="27"/>
      <c r="W220" s="27"/>
      <c r="X220" s="27"/>
      <c r="Y220" s="27"/>
      <c r="Z220" s="27"/>
      <c r="AA220" s="27"/>
      <c r="AN220" s="162" t="s">
        <v>135</v>
      </c>
      <c r="AP220" s="162" t="s">
        <v>131</v>
      </c>
      <c r="AQ220" s="162" t="s">
        <v>83</v>
      </c>
      <c r="AU220" s="15" t="s">
        <v>129</v>
      </c>
      <c r="BA220" s="163">
        <f t="shared" si="54"/>
        <v>0</v>
      </c>
      <c r="BB220" s="163">
        <f t="shared" si="55"/>
        <v>0</v>
      </c>
      <c r="BC220" s="163">
        <f t="shared" si="56"/>
        <v>0</v>
      </c>
      <c r="BD220" s="163">
        <f t="shared" si="57"/>
        <v>0</v>
      </c>
      <c r="BE220" s="163">
        <f t="shared" si="58"/>
        <v>0</v>
      </c>
      <c r="BF220" s="15" t="s">
        <v>83</v>
      </c>
      <c r="BG220" s="163">
        <f t="shared" si="59"/>
        <v>0</v>
      </c>
      <c r="BH220" s="15" t="s">
        <v>135</v>
      </c>
      <c r="BI220" s="162" t="s">
        <v>407</v>
      </c>
    </row>
    <row r="221" spans="1:61" s="2" customFormat="1" ht="24.2" customHeight="1" x14ac:dyDescent="0.2">
      <c r="A221" s="27"/>
      <c r="B221" s="150"/>
      <c r="C221" s="151" t="s">
        <v>408</v>
      </c>
      <c r="D221" s="151" t="s">
        <v>131</v>
      </c>
      <c r="E221" s="152" t="s">
        <v>409</v>
      </c>
      <c r="F221" s="153" t="s">
        <v>410</v>
      </c>
      <c r="G221" s="154" t="s">
        <v>321</v>
      </c>
      <c r="H221" s="155">
        <v>0</v>
      </c>
      <c r="I221" s="156">
        <v>105</v>
      </c>
      <c r="J221" s="156">
        <f t="shared" si="50"/>
        <v>0</v>
      </c>
      <c r="K221" s="157"/>
      <c r="L221" s="28"/>
      <c r="M221" s="158" t="s">
        <v>1</v>
      </c>
      <c r="N221" s="159" t="s">
        <v>37</v>
      </c>
      <c r="O221" s="160">
        <v>0.187</v>
      </c>
      <c r="P221" s="160">
        <f t="shared" si="51"/>
        <v>0</v>
      </c>
      <c r="Q221" s="160">
        <v>0</v>
      </c>
      <c r="R221" s="160">
        <f t="shared" si="52"/>
        <v>0</v>
      </c>
      <c r="S221" s="160">
        <v>0</v>
      </c>
      <c r="T221" s="161">
        <f t="shared" si="53"/>
        <v>0</v>
      </c>
      <c r="U221" s="27"/>
      <c r="V221" s="27"/>
      <c r="W221" s="27"/>
      <c r="X221" s="27"/>
      <c r="Y221" s="27"/>
      <c r="Z221" s="27"/>
      <c r="AA221" s="27"/>
      <c r="AN221" s="162" t="s">
        <v>135</v>
      </c>
      <c r="AP221" s="162" t="s">
        <v>131</v>
      </c>
      <c r="AQ221" s="162" t="s">
        <v>83</v>
      </c>
      <c r="AU221" s="15" t="s">
        <v>129</v>
      </c>
      <c r="BA221" s="163">
        <f t="shared" si="54"/>
        <v>0</v>
      </c>
      <c r="BB221" s="163">
        <f t="shared" si="55"/>
        <v>0</v>
      </c>
      <c r="BC221" s="163">
        <f t="shared" si="56"/>
        <v>0</v>
      </c>
      <c r="BD221" s="163">
        <f t="shared" si="57"/>
        <v>0</v>
      </c>
      <c r="BE221" s="163">
        <f t="shared" si="58"/>
        <v>0</v>
      </c>
      <c r="BF221" s="15" t="s">
        <v>83</v>
      </c>
      <c r="BG221" s="163">
        <f t="shared" si="59"/>
        <v>0</v>
      </c>
      <c r="BH221" s="15" t="s">
        <v>135</v>
      </c>
      <c r="BI221" s="162" t="s">
        <v>411</v>
      </c>
    </row>
    <row r="222" spans="1:61" s="2" customFormat="1" ht="37.9" customHeight="1" x14ac:dyDescent="0.2">
      <c r="A222" s="27"/>
      <c r="B222" s="150"/>
      <c r="C222" s="172" t="s">
        <v>275</v>
      </c>
      <c r="D222" s="172" t="s">
        <v>196</v>
      </c>
      <c r="E222" s="173" t="s">
        <v>412</v>
      </c>
      <c r="F222" s="174" t="s">
        <v>413</v>
      </c>
      <c r="G222" s="175" t="s">
        <v>321</v>
      </c>
      <c r="H222" s="176">
        <v>0</v>
      </c>
      <c r="I222" s="177">
        <v>900</v>
      </c>
      <c r="J222" s="177">
        <f t="shared" si="50"/>
        <v>0</v>
      </c>
      <c r="K222" s="178"/>
      <c r="L222" s="179"/>
      <c r="M222" s="180" t="s">
        <v>1</v>
      </c>
      <c r="N222" s="181" t="s">
        <v>37</v>
      </c>
      <c r="O222" s="160">
        <v>0</v>
      </c>
      <c r="P222" s="160">
        <f t="shared" si="51"/>
        <v>0</v>
      </c>
      <c r="Q222" s="160">
        <v>2.5000000000000001E-3</v>
      </c>
      <c r="R222" s="160">
        <f t="shared" si="52"/>
        <v>0</v>
      </c>
      <c r="S222" s="160">
        <v>0</v>
      </c>
      <c r="T222" s="161">
        <f t="shared" si="53"/>
        <v>0</v>
      </c>
      <c r="U222" s="27"/>
      <c r="V222" s="27"/>
      <c r="W222" s="27"/>
      <c r="X222" s="27"/>
      <c r="Y222" s="27"/>
      <c r="Z222" s="27"/>
      <c r="AA222" s="27"/>
      <c r="AN222" s="162" t="s">
        <v>144</v>
      </c>
      <c r="AP222" s="162" t="s">
        <v>196</v>
      </c>
      <c r="AQ222" s="162" t="s">
        <v>83</v>
      </c>
      <c r="AU222" s="15" t="s">
        <v>129</v>
      </c>
      <c r="BA222" s="163">
        <f t="shared" si="54"/>
        <v>0</v>
      </c>
      <c r="BB222" s="163">
        <f t="shared" si="55"/>
        <v>0</v>
      </c>
      <c r="BC222" s="163">
        <f t="shared" si="56"/>
        <v>0</v>
      </c>
      <c r="BD222" s="163">
        <f t="shared" si="57"/>
        <v>0</v>
      </c>
      <c r="BE222" s="163">
        <f t="shared" si="58"/>
        <v>0</v>
      </c>
      <c r="BF222" s="15" t="s">
        <v>83</v>
      </c>
      <c r="BG222" s="163">
        <f t="shared" si="59"/>
        <v>0</v>
      </c>
      <c r="BH222" s="15" t="s">
        <v>135</v>
      </c>
      <c r="BI222" s="162" t="s">
        <v>414</v>
      </c>
    </row>
    <row r="223" spans="1:61" s="2" customFormat="1" ht="37.9" customHeight="1" x14ac:dyDescent="0.2">
      <c r="A223" s="27"/>
      <c r="B223" s="150"/>
      <c r="C223" s="151" t="s">
        <v>415</v>
      </c>
      <c r="D223" s="151" t="s">
        <v>131</v>
      </c>
      <c r="E223" s="152" t="s">
        <v>416</v>
      </c>
      <c r="F223" s="153" t="s">
        <v>417</v>
      </c>
      <c r="G223" s="154" t="s">
        <v>240</v>
      </c>
      <c r="H223" s="155">
        <v>0</v>
      </c>
      <c r="I223" s="156">
        <v>20</v>
      </c>
      <c r="J223" s="156">
        <f t="shared" si="50"/>
        <v>0</v>
      </c>
      <c r="K223" s="157"/>
      <c r="L223" s="28"/>
      <c r="M223" s="158" t="s">
        <v>1</v>
      </c>
      <c r="N223" s="159" t="s">
        <v>37</v>
      </c>
      <c r="O223" s="160">
        <v>0</v>
      </c>
      <c r="P223" s="160">
        <f t="shared" si="51"/>
        <v>0</v>
      </c>
      <c r="Q223" s="160">
        <v>0.19198000000000001</v>
      </c>
      <c r="R223" s="160">
        <f t="shared" si="52"/>
        <v>0</v>
      </c>
      <c r="S223" s="160">
        <v>0</v>
      </c>
      <c r="T223" s="161">
        <f t="shared" si="53"/>
        <v>0</v>
      </c>
      <c r="U223" s="27"/>
      <c r="V223" s="27"/>
      <c r="W223" s="27"/>
      <c r="X223" s="27"/>
      <c r="Y223" s="27"/>
      <c r="Z223" s="27"/>
      <c r="AA223" s="27"/>
      <c r="AN223" s="162" t="s">
        <v>135</v>
      </c>
      <c r="AP223" s="162" t="s">
        <v>131</v>
      </c>
      <c r="AQ223" s="162" t="s">
        <v>83</v>
      </c>
      <c r="AU223" s="15" t="s">
        <v>129</v>
      </c>
      <c r="BA223" s="163">
        <f t="shared" si="54"/>
        <v>0</v>
      </c>
      <c r="BB223" s="163">
        <f t="shared" si="55"/>
        <v>0</v>
      </c>
      <c r="BC223" s="163">
        <f t="shared" si="56"/>
        <v>0</v>
      </c>
      <c r="BD223" s="163">
        <f t="shared" si="57"/>
        <v>0</v>
      </c>
      <c r="BE223" s="163">
        <f t="shared" si="58"/>
        <v>0</v>
      </c>
      <c r="BF223" s="15" t="s">
        <v>83</v>
      </c>
      <c r="BG223" s="163">
        <f t="shared" si="59"/>
        <v>0</v>
      </c>
      <c r="BH223" s="15" t="s">
        <v>135</v>
      </c>
      <c r="BI223" s="162" t="s">
        <v>418</v>
      </c>
    </row>
    <row r="224" spans="1:61" s="2" customFormat="1" ht="21.75" customHeight="1" x14ac:dyDescent="0.2">
      <c r="A224" s="27"/>
      <c r="B224" s="150"/>
      <c r="C224" s="172" t="s">
        <v>278</v>
      </c>
      <c r="D224" s="172" t="s">
        <v>196</v>
      </c>
      <c r="E224" s="173" t="s">
        <v>419</v>
      </c>
      <c r="F224" s="174" t="s">
        <v>420</v>
      </c>
      <c r="G224" s="175" t="s">
        <v>321</v>
      </c>
      <c r="H224" s="176">
        <v>0</v>
      </c>
      <c r="I224" s="177">
        <v>150</v>
      </c>
      <c r="J224" s="177">
        <f t="shared" si="50"/>
        <v>0</v>
      </c>
      <c r="K224" s="178"/>
      <c r="L224" s="179"/>
      <c r="M224" s="180" t="s">
        <v>1</v>
      </c>
      <c r="N224" s="181" t="s">
        <v>37</v>
      </c>
      <c r="O224" s="160">
        <v>0</v>
      </c>
      <c r="P224" s="160">
        <f t="shared" si="51"/>
        <v>0</v>
      </c>
      <c r="Q224" s="160">
        <v>2.5700000000000001E-2</v>
      </c>
      <c r="R224" s="160">
        <f t="shared" si="52"/>
        <v>0</v>
      </c>
      <c r="S224" s="160">
        <v>0</v>
      </c>
      <c r="T224" s="161">
        <f t="shared" si="53"/>
        <v>0</v>
      </c>
      <c r="U224" s="27"/>
      <c r="V224" s="27"/>
      <c r="W224" s="27"/>
      <c r="X224" s="27"/>
      <c r="Y224" s="27"/>
      <c r="Z224" s="27"/>
      <c r="AA224" s="27"/>
      <c r="AN224" s="162" t="s">
        <v>144</v>
      </c>
      <c r="AP224" s="162" t="s">
        <v>196</v>
      </c>
      <c r="AQ224" s="162" t="s">
        <v>83</v>
      </c>
      <c r="AU224" s="15" t="s">
        <v>129</v>
      </c>
      <c r="BA224" s="163">
        <f t="shared" si="54"/>
        <v>0</v>
      </c>
      <c r="BB224" s="163">
        <f t="shared" si="55"/>
        <v>0</v>
      </c>
      <c r="BC224" s="163">
        <f t="shared" si="56"/>
        <v>0</v>
      </c>
      <c r="BD224" s="163">
        <f t="shared" si="57"/>
        <v>0</v>
      </c>
      <c r="BE224" s="163">
        <f t="shared" si="58"/>
        <v>0</v>
      </c>
      <c r="BF224" s="15" t="s">
        <v>83</v>
      </c>
      <c r="BG224" s="163">
        <f t="shared" si="59"/>
        <v>0</v>
      </c>
      <c r="BH224" s="15" t="s">
        <v>135</v>
      </c>
      <c r="BI224" s="162" t="s">
        <v>421</v>
      </c>
    </row>
    <row r="225" spans="1:61" s="2" customFormat="1" ht="33" customHeight="1" x14ac:dyDescent="0.2">
      <c r="A225" s="27"/>
      <c r="B225" s="150"/>
      <c r="C225" s="151" t="s">
        <v>422</v>
      </c>
      <c r="D225" s="151" t="s">
        <v>131</v>
      </c>
      <c r="E225" s="152" t="s">
        <v>423</v>
      </c>
      <c r="F225" s="153" t="s">
        <v>424</v>
      </c>
      <c r="G225" s="154" t="s">
        <v>240</v>
      </c>
      <c r="H225" s="155">
        <v>0</v>
      </c>
      <c r="I225" s="156">
        <v>9.14</v>
      </c>
      <c r="J225" s="156">
        <f t="shared" si="50"/>
        <v>0</v>
      </c>
      <c r="K225" s="157"/>
      <c r="L225" s="28"/>
      <c r="M225" s="158" t="s">
        <v>1</v>
      </c>
      <c r="N225" s="159" t="s">
        <v>37</v>
      </c>
      <c r="O225" s="160">
        <v>0.20399999999999999</v>
      </c>
      <c r="P225" s="160">
        <f t="shared" si="51"/>
        <v>0</v>
      </c>
      <c r="Q225" s="160">
        <v>0.12661900000000001</v>
      </c>
      <c r="R225" s="160">
        <f t="shared" si="52"/>
        <v>0</v>
      </c>
      <c r="S225" s="160">
        <v>0</v>
      </c>
      <c r="T225" s="161">
        <f t="shared" si="53"/>
        <v>0</v>
      </c>
      <c r="U225" s="27"/>
      <c r="V225" s="27"/>
      <c r="W225" s="27"/>
      <c r="X225" s="27"/>
      <c r="Y225" s="27"/>
      <c r="Z225" s="27"/>
      <c r="AA225" s="27"/>
      <c r="AN225" s="162" t="s">
        <v>135</v>
      </c>
      <c r="AP225" s="162" t="s">
        <v>131</v>
      </c>
      <c r="AQ225" s="162" t="s">
        <v>83</v>
      </c>
      <c r="AU225" s="15" t="s">
        <v>129</v>
      </c>
      <c r="BA225" s="163">
        <f t="shared" si="54"/>
        <v>0</v>
      </c>
      <c r="BB225" s="163">
        <f t="shared" si="55"/>
        <v>0</v>
      </c>
      <c r="BC225" s="163">
        <f t="shared" si="56"/>
        <v>0</v>
      </c>
      <c r="BD225" s="163">
        <f t="shared" si="57"/>
        <v>0</v>
      </c>
      <c r="BE225" s="163">
        <f t="shared" si="58"/>
        <v>0</v>
      </c>
      <c r="BF225" s="15" t="s">
        <v>83</v>
      </c>
      <c r="BG225" s="163">
        <f t="shared" si="59"/>
        <v>0</v>
      </c>
      <c r="BH225" s="15" t="s">
        <v>135</v>
      </c>
      <c r="BI225" s="162" t="s">
        <v>425</v>
      </c>
    </row>
    <row r="226" spans="1:61" s="2" customFormat="1" ht="16.5" customHeight="1" x14ac:dyDescent="0.2">
      <c r="A226" s="27"/>
      <c r="B226" s="150"/>
      <c r="C226" s="172" t="s">
        <v>282</v>
      </c>
      <c r="D226" s="172" t="s">
        <v>196</v>
      </c>
      <c r="E226" s="173" t="s">
        <v>426</v>
      </c>
      <c r="F226" s="174" t="s">
        <v>427</v>
      </c>
      <c r="G226" s="175" t="s">
        <v>321</v>
      </c>
      <c r="H226" s="176">
        <v>0</v>
      </c>
      <c r="I226" s="177">
        <v>3.37</v>
      </c>
      <c r="J226" s="177">
        <f t="shared" si="50"/>
        <v>0</v>
      </c>
      <c r="K226" s="178"/>
      <c r="L226" s="179"/>
      <c r="M226" s="180" t="s">
        <v>1</v>
      </c>
      <c r="N226" s="181" t="s">
        <v>37</v>
      </c>
      <c r="O226" s="160">
        <v>0</v>
      </c>
      <c r="P226" s="160">
        <f t="shared" si="51"/>
        <v>0</v>
      </c>
      <c r="Q226" s="160">
        <v>8.1000000000000003E-2</v>
      </c>
      <c r="R226" s="160">
        <f t="shared" si="52"/>
        <v>0</v>
      </c>
      <c r="S226" s="160">
        <v>0</v>
      </c>
      <c r="T226" s="161">
        <f t="shared" si="53"/>
        <v>0</v>
      </c>
      <c r="U226" s="27"/>
      <c r="V226" s="27"/>
      <c r="W226" s="27"/>
      <c r="X226" s="27"/>
      <c r="Y226" s="27"/>
      <c r="Z226" s="27"/>
      <c r="AA226" s="27"/>
      <c r="AN226" s="162" t="s">
        <v>144</v>
      </c>
      <c r="AP226" s="162" t="s">
        <v>196</v>
      </c>
      <c r="AQ226" s="162" t="s">
        <v>83</v>
      </c>
      <c r="AU226" s="15" t="s">
        <v>129</v>
      </c>
      <c r="BA226" s="163">
        <f t="shared" si="54"/>
        <v>0</v>
      </c>
      <c r="BB226" s="163">
        <f t="shared" si="55"/>
        <v>0</v>
      </c>
      <c r="BC226" s="163">
        <f t="shared" si="56"/>
        <v>0</v>
      </c>
      <c r="BD226" s="163">
        <f t="shared" si="57"/>
        <v>0</v>
      </c>
      <c r="BE226" s="163">
        <f t="shared" si="58"/>
        <v>0</v>
      </c>
      <c r="BF226" s="15" t="s">
        <v>83</v>
      </c>
      <c r="BG226" s="163">
        <f t="shared" si="59"/>
        <v>0</v>
      </c>
      <c r="BH226" s="15" t="s">
        <v>135</v>
      </c>
      <c r="BI226" s="162" t="s">
        <v>428</v>
      </c>
    </row>
    <row r="227" spans="1:61" s="2" customFormat="1" ht="24.2" customHeight="1" x14ac:dyDescent="0.2">
      <c r="A227" s="27"/>
      <c r="B227" s="150"/>
      <c r="C227" s="151" t="s">
        <v>429</v>
      </c>
      <c r="D227" s="151" t="s">
        <v>131</v>
      </c>
      <c r="E227" s="152" t="s">
        <v>430</v>
      </c>
      <c r="F227" s="153" t="s">
        <v>431</v>
      </c>
      <c r="G227" s="154" t="s">
        <v>321</v>
      </c>
      <c r="H227" s="155">
        <v>0</v>
      </c>
      <c r="I227" s="156">
        <v>588.03</v>
      </c>
      <c r="J227" s="156">
        <f t="shared" si="50"/>
        <v>0</v>
      </c>
      <c r="K227" s="157"/>
      <c r="L227" s="28"/>
      <c r="M227" s="158" t="s">
        <v>1</v>
      </c>
      <c r="N227" s="159" t="s">
        <v>37</v>
      </c>
      <c r="O227" s="160">
        <v>15.499829999999999</v>
      </c>
      <c r="P227" s="160">
        <f t="shared" si="51"/>
        <v>0</v>
      </c>
      <c r="Q227" s="160">
        <v>14.557471443000001</v>
      </c>
      <c r="R227" s="160">
        <f t="shared" si="52"/>
        <v>0</v>
      </c>
      <c r="S227" s="160">
        <v>0</v>
      </c>
      <c r="T227" s="161">
        <f t="shared" si="53"/>
        <v>0</v>
      </c>
      <c r="U227" s="27"/>
      <c r="V227" s="27"/>
      <c r="W227" s="27"/>
      <c r="X227" s="27"/>
      <c r="Y227" s="27"/>
      <c r="Z227" s="27"/>
      <c r="AA227" s="27"/>
      <c r="AN227" s="162" t="s">
        <v>135</v>
      </c>
      <c r="AP227" s="162" t="s">
        <v>131</v>
      </c>
      <c r="AQ227" s="162" t="s">
        <v>83</v>
      </c>
      <c r="AU227" s="15" t="s">
        <v>129</v>
      </c>
      <c r="BA227" s="163">
        <f t="shared" si="54"/>
        <v>0</v>
      </c>
      <c r="BB227" s="163">
        <f t="shared" si="55"/>
        <v>0</v>
      </c>
      <c r="BC227" s="163">
        <f t="shared" si="56"/>
        <v>0</v>
      </c>
      <c r="BD227" s="163">
        <f t="shared" si="57"/>
        <v>0</v>
      </c>
      <c r="BE227" s="163">
        <f t="shared" si="58"/>
        <v>0</v>
      </c>
      <c r="BF227" s="15" t="s">
        <v>83</v>
      </c>
      <c r="BG227" s="163">
        <f t="shared" si="59"/>
        <v>0</v>
      </c>
      <c r="BH227" s="15" t="s">
        <v>135</v>
      </c>
      <c r="BI227" s="162" t="s">
        <v>432</v>
      </c>
    </row>
    <row r="228" spans="1:61" s="2" customFormat="1" ht="33" customHeight="1" x14ac:dyDescent="0.2">
      <c r="A228" s="27"/>
      <c r="B228" s="150"/>
      <c r="C228" s="151" t="s">
        <v>285</v>
      </c>
      <c r="D228" s="151" t="s">
        <v>131</v>
      </c>
      <c r="E228" s="152" t="s">
        <v>433</v>
      </c>
      <c r="F228" s="153" t="s">
        <v>434</v>
      </c>
      <c r="G228" s="154" t="s">
        <v>321</v>
      </c>
      <c r="H228" s="155">
        <v>0</v>
      </c>
      <c r="I228" s="156">
        <v>500</v>
      </c>
      <c r="J228" s="156">
        <f t="shared" si="50"/>
        <v>0</v>
      </c>
      <c r="K228" s="157"/>
      <c r="L228" s="28"/>
      <c r="M228" s="158" t="s">
        <v>1</v>
      </c>
      <c r="N228" s="159" t="s">
        <v>37</v>
      </c>
      <c r="O228" s="160">
        <v>0</v>
      </c>
      <c r="P228" s="160">
        <f t="shared" si="51"/>
        <v>0</v>
      </c>
      <c r="Q228" s="160">
        <v>9.3954500000000003</v>
      </c>
      <c r="R228" s="160">
        <f t="shared" si="52"/>
        <v>0</v>
      </c>
      <c r="S228" s="160">
        <v>0</v>
      </c>
      <c r="T228" s="161">
        <f t="shared" si="53"/>
        <v>0</v>
      </c>
      <c r="U228" s="27"/>
      <c r="V228" s="27"/>
      <c r="W228" s="27"/>
      <c r="X228" s="27"/>
      <c r="Y228" s="27"/>
      <c r="Z228" s="27"/>
      <c r="AA228" s="27"/>
      <c r="AN228" s="162" t="s">
        <v>135</v>
      </c>
      <c r="AP228" s="162" t="s">
        <v>131</v>
      </c>
      <c r="AQ228" s="162" t="s">
        <v>83</v>
      </c>
      <c r="AU228" s="15" t="s">
        <v>129</v>
      </c>
      <c r="BA228" s="163">
        <f t="shared" si="54"/>
        <v>0</v>
      </c>
      <c r="BB228" s="163">
        <f t="shared" si="55"/>
        <v>0</v>
      </c>
      <c r="BC228" s="163">
        <f t="shared" si="56"/>
        <v>0</v>
      </c>
      <c r="BD228" s="163">
        <f t="shared" si="57"/>
        <v>0</v>
      </c>
      <c r="BE228" s="163">
        <f t="shared" si="58"/>
        <v>0</v>
      </c>
      <c r="BF228" s="15" t="s">
        <v>83</v>
      </c>
      <c r="BG228" s="163">
        <f t="shared" si="59"/>
        <v>0</v>
      </c>
      <c r="BH228" s="15" t="s">
        <v>135</v>
      </c>
      <c r="BI228" s="162" t="s">
        <v>435</v>
      </c>
    </row>
    <row r="229" spans="1:61" s="2" customFormat="1" ht="24.2" customHeight="1" x14ac:dyDescent="0.2">
      <c r="A229" s="27"/>
      <c r="B229" s="150"/>
      <c r="C229" s="151" t="s">
        <v>436</v>
      </c>
      <c r="D229" s="151" t="s">
        <v>131</v>
      </c>
      <c r="E229" s="152" t="s">
        <v>437</v>
      </c>
      <c r="F229" s="153" t="s">
        <v>438</v>
      </c>
      <c r="G229" s="154" t="s">
        <v>240</v>
      </c>
      <c r="H229" s="155">
        <v>0</v>
      </c>
      <c r="I229" s="156">
        <v>56.57</v>
      </c>
      <c r="J229" s="156">
        <f t="shared" si="50"/>
        <v>0</v>
      </c>
      <c r="K229" s="157"/>
      <c r="L229" s="28"/>
      <c r="M229" s="158" t="s">
        <v>1</v>
      </c>
      <c r="N229" s="159" t="s">
        <v>37</v>
      </c>
      <c r="O229" s="160">
        <v>1.8520000000000001</v>
      </c>
      <c r="P229" s="160">
        <f t="shared" si="51"/>
        <v>0</v>
      </c>
      <c r="Q229" s="160">
        <v>0.90209260000000002</v>
      </c>
      <c r="R229" s="160">
        <f t="shared" si="52"/>
        <v>0</v>
      </c>
      <c r="S229" s="160">
        <v>0</v>
      </c>
      <c r="T229" s="161">
        <f t="shared" si="53"/>
        <v>0</v>
      </c>
      <c r="U229" s="27"/>
      <c r="V229" s="27"/>
      <c r="W229" s="27"/>
      <c r="X229" s="27"/>
      <c r="Y229" s="27"/>
      <c r="Z229" s="27"/>
      <c r="AA229" s="27"/>
      <c r="AN229" s="162" t="s">
        <v>135</v>
      </c>
      <c r="AP229" s="162" t="s">
        <v>131</v>
      </c>
      <c r="AQ229" s="162" t="s">
        <v>83</v>
      </c>
      <c r="AU229" s="15" t="s">
        <v>129</v>
      </c>
      <c r="BA229" s="163">
        <f t="shared" si="54"/>
        <v>0</v>
      </c>
      <c r="BB229" s="163">
        <f t="shared" si="55"/>
        <v>0</v>
      </c>
      <c r="BC229" s="163">
        <f t="shared" si="56"/>
        <v>0</v>
      </c>
      <c r="BD229" s="163">
        <f t="shared" si="57"/>
        <v>0</v>
      </c>
      <c r="BE229" s="163">
        <f t="shared" si="58"/>
        <v>0</v>
      </c>
      <c r="BF229" s="15" t="s">
        <v>83</v>
      </c>
      <c r="BG229" s="163">
        <f t="shared" si="59"/>
        <v>0</v>
      </c>
      <c r="BH229" s="15" t="s">
        <v>135</v>
      </c>
      <c r="BI229" s="162" t="s">
        <v>439</v>
      </c>
    </row>
    <row r="230" spans="1:61" s="2" customFormat="1" ht="16.5" customHeight="1" x14ac:dyDescent="0.2">
      <c r="A230" s="27"/>
      <c r="B230" s="150"/>
      <c r="C230" s="172" t="s">
        <v>289</v>
      </c>
      <c r="D230" s="172" t="s">
        <v>196</v>
      </c>
      <c r="E230" s="173" t="s">
        <v>440</v>
      </c>
      <c r="F230" s="174" t="s">
        <v>441</v>
      </c>
      <c r="G230" s="175" t="s">
        <v>321</v>
      </c>
      <c r="H230" s="176">
        <v>0</v>
      </c>
      <c r="I230" s="177">
        <v>227.77</v>
      </c>
      <c r="J230" s="177">
        <f t="shared" si="50"/>
        <v>0</v>
      </c>
      <c r="K230" s="178"/>
      <c r="L230" s="179"/>
      <c r="M230" s="180" t="s">
        <v>1</v>
      </c>
      <c r="N230" s="181" t="s">
        <v>37</v>
      </c>
      <c r="O230" s="160">
        <v>0</v>
      </c>
      <c r="P230" s="160">
        <f t="shared" si="51"/>
        <v>0</v>
      </c>
      <c r="Q230" s="160">
        <v>1.5089999999999999</v>
      </c>
      <c r="R230" s="160">
        <f t="shared" si="52"/>
        <v>0</v>
      </c>
      <c r="S230" s="160">
        <v>0</v>
      </c>
      <c r="T230" s="161">
        <f t="shared" si="53"/>
        <v>0</v>
      </c>
      <c r="U230" s="27"/>
      <c r="V230" s="27"/>
      <c r="W230" s="27"/>
      <c r="X230" s="27"/>
      <c r="Y230" s="27"/>
      <c r="Z230" s="27"/>
      <c r="AA230" s="27"/>
      <c r="AN230" s="162" t="s">
        <v>144</v>
      </c>
      <c r="AP230" s="162" t="s">
        <v>196</v>
      </c>
      <c r="AQ230" s="162" t="s">
        <v>83</v>
      </c>
      <c r="AU230" s="15" t="s">
        <v>129</v>
      </c>
      <c r="BA230" s="163">
        <f t="shared" si="54"/>
        <v>0</v>
      </c>
      <c r="BB230" s="163">
        <f t="shared" si="55"/>
        <v>0</v>
      </c>
      <c r="BC230" s="163">
        <f t="shared" si="56"/>
        <v>0</v>
      </c>
      <c r="BD230" s="163">
        <f t="shared" si="57"/>
        <v>0</v>
      </c>
      <c r="BE230" s="163">
        <f t="shared" si="58"/>
        <v>0</v>
      </c>
      <c r="BF230" s="15" t="s">
        <v>83</v>
      </c>
      <c r="BG230" s="163">
        <f t="shared" si="59"/>
        <v>0</v>
      </c>
      <c r="BH230" s="15" t="s">
        <v>135</v>
      </c>
      <c r="BI230" s="162" t="s">
        <v>442</v>
      </c>
    </row>
    <row r="231" spans="1:61" s="2" customFormat="1" ht="37.9" customHeight="1" x14ac:dyDescent="0.2">
      <c r="A231" s="27"/>
      <c r="B231" s="150"/>
      <c r="C231" s="151" t="s">
        <v>443</v>
      </c>
      <c r="D231" s="151" t="s">
        <v>131</v>
      </c>
      <c r="E231" s="152" t="s">
        <v>444</v>
      </c>
      <c r="F231" s="153" t="s">
        <v>445</v>
      </c>
      <c r="G231" s="154" t="s">
        <v>134</v>
      </c>
      <c r="H231" s="155">
        <v>933.66000000000315</v>
      </c>
      <c r="I231" s="156">
        <v>2.2400000000000002</v>
      </c>
      <c r="J231" s="156">
        <f t="shared" si="50"/>
        <v>2091.4</v>
      </c>
      <c r="K231" s="157"/>
      <c r="L231" s="28"/>
      <c r="M231" s="158" t="s">
        <v>1</v>
      </c>
      <c r="N231" s="159" t="s">
        <v>37</v>
      </c>
      <c r="O231" s="160">
        <v>0.11</v>
      </c>
      <c r="P231" s="160">
        <f t="shared" si="51"/>
        <v>102.70260000000034</v>
      </c>
      <c r="Q231" s="160">
        <v>3.5649999999999999E-4</v>
      </c>
      <c r="R231" s="160">
        <f t="shared" si="52"/>
        <v>0.33284979000000109</v>
      </c>
      <c r="S231" s="160">
        <v>0</v>
      </c>
      <c r="T231" s="161">
        <f t="shared" si="53"/>
        <v>0</v>
      </c>
      <c r="U231" s="27"/>
      <c r="V231" s="27"/>
      <c r="W231" s="27"/>
      <c r="X231" s="27"/>
      <c r="Y231" s="27"/>
      <c r="Z231" s="27"/>
      <c r="AA231" s="27"/>
      <c r="AN231" s="162" t="s">
        <v>135</v>
      </c>
      <c r="AP231" s="162" t="s">
        <v>131</v>
      </c>
      <c r="AQ231" s="162" t="s">
        <v>83</v>
      </c>
      <c r="AU231" s="15" t="s">
        <v>129</v>
      </c>
      <c r="BA231" s="163">
        <f t="shared" si="54"/>
        <v>0</v>
      </c>
      <c r="BB231" s="163">
        <f t="shared" si="55"/>
        <v>2091.4</v>
      </c>
      <c r="BC231" s="163">
        <f t="shared" si="56"/>
        <v>0</v>
      </c>
      <c r="BD231" s="163">
        <f t="shared" si="57"/>
        <v>0</v>
      </c>
      <c r="BE231" s="163">
        <f t="shared" si="58"/>
        <v>0</v>
      </c>
      <c r="BF231" s="15" t="s">
        <v>83</v>
      </c>
      <c r="BG231" s="163">
        <f t="shared" si="59"/>
        <v>2091.4</v>
      </c>
      <c r="BH231" s="15" t="s">
        <v>135</v>
      </c>
      <c r="BI231" s="162" t="s">
        <v>446</v>
      </c>
    </row>
    <row r="232" spans="1:61" s="13" customFormat="1" x14ac:dyDescent="0.2">
      <c r="B232" s="164"/>
      <c r="D232" s="165"/>
      <c r="E232" s="166" t="s">
        <v>1</v>
      </c>
      <c r="F232" s="167"/>
      <c r="H232" s="168"/>
      <c r="L232" s="164"/>
      <c r="M232" s="169"/>
      <c r="N232" s="170"/>
      <c r="O232" s="170"/>
      <c r="P232" s="170"/>
      <c r="Q232" s="170"/>
      <c r="R232" s="170"/>
      <c r="S232" s="170"/>
      <c r="T232" s="171"/>
      <c r="AP232" s="166" t="s">
        <v>160</v>
      </c>
      <c r="AQ232" s="166" t="s">
        <v>83</v>
      </c>
      <c r="AR232" s="13" t="s">
        <v>83</v>
      </c>
      <c r="AS232" s="13" t="s">
        <v>28</v>
      </c>
      <c r="AT232" s="13" t="s">
        <v>78</v>
      </c>
      <c r="AU232" s="166" t="s">
        <v>129</v>
      </c>
    </row>
    <row r="233" spans="1:61" s="2" customFormat="1" ht="24.2" customHeight="1" x14ac:dyDescent="0.2">
      <c r="A233" s="27"/>
      <c r="B233" s="150"/>
      <c r="C233" s="151" t="s">
        <v>292</v>
      </c>
      <c r="D233" s="151" t="s">
        <v>131</v>
      </c>
      <c r="E233" s="152" t="s">
        <v>447</v>
      </c>
      <c r="F233" s="153" t="s">
        <v>448</v>
      </c>
      <c r="G233" s="154" t="s">
        <v>240</v>
      </c>
      <c r="H233" s="155">
        <v>78</v>
      </c>
      <c r="I233" s="156">
        <v>2.4500000000000002</v>
      </c>
      <c r="J233" s="156">
        <f t="shared" ref="J233:J240" si="60">ROUND(I233*H233,2)</f>
        <v>191.1</v>
      </c>
      <c r="K233" s="157"/>
      <c r="L233" s="28"/>
      <c r="M233" s="158"/>
      <c r="N233" s="159"/>
      <c r="O233" s="160"/>
      <c r="P233" s="160"/>
      <c r="Q233" s="160"/>
      <c r="R233" s="160"/>
      <c r="S233" s="160"/>
      <c r="T233" s="161"/>
      <c r="U233" s="27"/>
      <c r="V233" s="27"/>
      <c r="W233" s="27"/>
      <c r="X233" s="27"/>
      <c r="Y233" s="27"/>
      <c r="Z233" s="27"/>
      <c r="AA233" s="27"/>
      <c r="AN233" s="162" t="s">
        <v>135</v>
      </c>
      <c r="AP233" s="162" t="s">
        <v>131</v>
      </c>
      <c r="AQ233" s="162" t="s">
        <v>83</v>
      </c>
      <c r="AU233" s="15" t="s">
        <v>129</v>
      </c>
      <c r="BA233" s="163">
        <f t="shared" ref="BA233:BA240" si="61">IF(N233="základná",J233,0)</f>
        <v>0</v>
      </c>
      <c r="BB233" s="163">
        <f t="shared" ref="BB233:BB240" si="62">IF(N233="znížená",J233,0)</f>
        <v>0</v>
      </c>
      <c r="BC233" s="163">
        <f t="shared" ref="BC233:BC240" si="63">IF(N233="zákl. prenesená",J233,0)</f>
        <v>0</v>
      </c>
      <c r="BD233" s="163">
        <f t="shared" ref="BD233:BD240" si="64">IF(N233="zníž. prenesená",J233,0)</f>
        <v>0</v>
      </c>
      <c r="BE233" s="163">
        <f t="shared" ref="BE233:BE240" si="65">IF(N233="nulová",J233,0)</f>
        <v>0</v>
      </c>
      <c r="BF233" s="15" t="s">
        <v>83</v>
      </c>
      <c r="BG233" s="163">
        <f t="shared" ref="BG233:BG240" si="66">ROUND(I233*H233,2)</f>
        <v>191.1</v>
      </c>
      <c r="BH233" s="15" t="s">
        <v>135</v>
      </c>
      <c r="BI233" s="162" t="s">
        <v>449</v>
      </c>
    </row>
    <row r="234" spans="1:61" s="2" customFormat="1" ht="16.5" customHeight="1" x14ac:dyDescent="0.2">
      <c r="A234" s="27"/>
      <c r="B234" s="150"/>
      <c r="C234" s="151" t="s">
        <v>450</v>
      </c>
      <c r="D234" s="151" t="s">
        <v>131</v>
      </c>
      <c r="E234" s="152" t="s">
        <v>451</v>
      </c>
      <c r="F234" s="153" t="s">
        <v>452</v>
      </c>
      <c r="G234" s="154" t="s">
        <v>240</v>
      </c>
      <c r="H234" s="155">
        <v>78</v>
      </c>
      <c r="I234" s="156">
        <v>2.1</v>
      </c>
      <c r="J234" s="156">
        <f t="shared" si="60"/>
        <v>163.80000000000001</v>
      </c>
      <c r="K234" s="157"/>
      <c r="L234" s="28"/>
      <c r="M234" s="158" t="s">
        <v>1</v>
      </c>
      <c r="N234" s="159" t="s">
        <v>37</v>
      </c>
      <c r="O234" s="160">
        <v>0</v>
      </c>
      <c r="P234" s="160">
        <f t="shared" ref="P233:P240" si="67">O234*H234</f>
        <v>0</v>
      </c>
      <c r="Q234" s="160">
        <v>6.9999999999999994E-5</v>
      </c>
      <c r="R234" s="160">
        <f t="shared" ref="R233:R240" si="68">Q234*H234</f>
        <v>5.4599999999999996E-3</v>
      </c>
      <c r="S234" s="160">
        <v>0</v>
      </c>
      <c r="T234" s="161">
        <f t="shared" ref="T233:T240" si="69">S234*H234</f>
        <v>0</v>
      </c>
      <c r="U234" s="27"/>
      <c r="V234" s="27"/>
      <c r="W234" s="27"/>
      <c r="X234" s="27"/>
      <c r="Y234" s="27"/>
      <c r="Z234" s="27"/>
      <c r="AA234" s="27"/>
      <c r="AN234" s="162" t="s">
        <v>135</v>
      </c>
      <c r="AP234" s="162" t="s">
        <v>131</v>
      </c>
      <c r="AQ234" s="162" t="s">
        <v>83</v>
      </c>
      <c r="AU234" s="15" t="s">
        <v>129</v>
      </c>
      <c r="BA234" s="163">
        <f t="shared" si="61"/>
        <v>0</v>
      </c>
      <c r="BB234" s="163">
        <f t="shared" si="62"/>
        <v>163.80000000000001</v>
      </c>
      <c r="BC234" s="163">
        <f t="shared" si="63"/>
        <v>0</v>
      </c>
      <c r="BD234" s="163">
        <f t="shared" si="64"/>
        <v>0</v>
      </c>
      <c r="BE234" s="163">
        <f t="shared" si="65"/>
        <v>0</v>
      </c>
      <c r="BF234" s="15" t="s">
        <v>83</v>
      </c>
      <c r="BG234" s="163">
        <f t="shared" si="66"/>
        <v>163.80000000000001</v>
      </c>
      <c r="BH234" s="15" t="s">
        <v>135</v>
      </c>
      <c r="BI234" s="162" t="s">
        <v>453</v>
      </c>
    </row>
    <row r="235" spans="1:61" s="2" customFormat="1" ht="33" customHeight="1" x14ac:dyDescent="0.2">
      <c r="A235" s="27"/>
      <c r="B235" s="150"/>
      <c r="C235" s="151" t="s">
        <v>296</v>
      </c>
      <c r="D235" s="151" t="s">
        <v>131</v>
      </c>
      <c r="E235" s="152" t="s">
        <v>454</v>
      </c>
      <c r="F235" s="153" t="s">
        <v>455</v>
      </c>
      <c r="G235" s="154" t="s">
        <v>158</v>
      </c>
      <c r="H235" s="155">
        <v>0</v>
      </c>
      <c r="I235" s="156">
        <v>85.81</v>
      </c>
      <c r="J235" s="156">
        <f t="shared" si="60"/>
        <v>0</v>
      </c>
      <c r="K235" s="157"/>
      <c r="L235" s="28"/>
      <c r="M235" s="158" t="s">
        <v>1</v>
      </c>
      <c r="N235" s="159" t="s">
        <v>37</v>
      </c>
      <c r="O235" s="160">
        <v>4.952</v>
      </c>
      <c r="P235" s="160">
        <f t="shared" si="67"/>
        <v>0</v>
      </c>
      <c r="Q235" s="160">
        <v>0</v>
      </c>
      <c r="R235" s="160">
        <f t="shared" si="68"/>
        <v>0</v>
      </c>
      <c r="S235" s="160">
        <v>2.2000000000000002</v>
      </c>
      <c r="T235" s="161">
        <f t="shared" si="69"/>
        <v>0</v>
      </c>
      <c r="U235" s="27"/>
      <c r="V235" s="27"/>
      <c r="W235" s="27"/>
      <c r="X235" s="27"/>
      <c r="Y235" s="27"/>
      <c r="Z235" s="27"/>
      <c r="AA235" s="27"/>
      <c r="AN235" s="162" t="s">
        <v>135</v>
      </c>
      <c r="AP235" s="162" t="s">
        <v>131</v>
      </c>
      <c r="AQ235" s="162" t="s">
        <v>83</v>
      </c>
      <c r="AU235" s="15" t="s">
        <v>129</v>
      </c>
      <c r="BA235" s="163">
        <f t="shared" si="61"/>
        <v>0</v>
      </c>
      <c r="BB235" s="163">
        <f t="shared" si="62"/>
        <v>0</v>
      </c>
      <c r="BC235" s="163">
        <f t="shared" si="63"/>
        <v>0</v>
      </c>
      <c r="BD235" s="163">
        <f t="shared" si="64"/>
        <v>0</v>
      </c>
      <c r="BE235" s="163">
        <f t="shared" si="65"/>
        <v>0</v>
      </c>
      <c r="BF235" s="15" t="s">
        <v>83</v>
      </c>
      <c r="BG235" s="163">
        <f t="shared" si="66"/>
        <v>0</v>
      </c>
      <c r="BH235" s="15" t="s">
        <v>135</v>
      </c>
      <c r="BI235" s="162" t="s">
        <v>456</v>
      </c>
    </row>
    <row r="236" spans="1:61" s="2" customFormat="1" ht="24.2" customHeight="1" x14ac:dyDescent="0.2">
      <c r="A236" s="27"/>
      <c r="B236" s="150"/>
      <c r="C236" s="151" t="s">
        <v>457</v>
      </c>
      <c r="D236" s="151" t="s">
        <v>131</v>
      </c>
      <c r="E236" s="152" t="s">
        <v>458</v>
      </c>
      <c r="F236" s="153" t="s">
        <v>459</v>
      </c>
      <c r="G236" s="154" t="s">
        <v>240</v>
      </c>
      <c r="H236" s="155">
        <v>0</v>
      </c>
      <c r="I236" s="156">
        <v>9.8000000000000007</v>
      </c>
      <c r="J236" s="156">
        <f t="shared" si="60"/>
        <v>0</v>
      </c>
      <c r="K236" s="157"/>
      <c r="L236" s="28"/>
      <c r="M236" s="158" t="s">
        <v>1</v>
      </c>
      <c r="N236" s="159" t="s">
        <v>37</v>
      </c>
      <c r="O236" s="160">
        <v>0.71809000000000001</v>
      </c>
      <c r="P236" s="160">
        <f t="shared" si="67"/>
        <v>0</v>
      </c>
      <c r="Q236" s="160">
        <v>9.0000000000000006E-5</v>
      </c>
      <c r="R236" s="160">
        <f t="shared" si="68"/>
        <v>0</v>
      </c>
      <c r="S236" s="160">
        <v>4.2000000000000003E-2</v>
      </c>
      <c r="T236" s="161">
        <f t="shared" si="69"/>
        <v>0</v>
      </c>
      <c r="U236" s="27"/>
      <c r="V236" s="27"/>
      <c r="W236" s="27"/>
      <c r="X236" s="27"/>
      <c r="Y236" s="27"/>
      <c r="Z236" s="27"/>
      <c r="AA236" s="27"/>
      <c r="AN236" s="162" t="s">
        <v>135</v>
      </c>
      <c r="AP236" s="162" t="s">
        <v>131</v>
      </c>
      <c r="AQ236" s="162" t="s">
        <v>83</v>
      </c>
      <c r="AU236" s="15" t="s">
        <v>129</v>
      </c>
      <c r="BA236" s="163">
        <f t="shared" si="61"/>
        <v>0</v>
      </c>
      <c r="BB236" s="163">
        <f t="shared" si="62"/>
        <v>0</v>
      </c>
      <c r="BC236" s="163">
        <f t="shared" si="63"/>
        <v>0</v>
      </c>
      <c r="BD236" s="163">
        <f t="shared" si="64"/>
        <v>0</v>
      </c>
      <c r="BE236" s="163">
        <f t="shared" si="65"/>
        <v>0</v>
      </c>
      <c r="BF236" s="15" t="s">
        <v>83</v>
      </c>
      <c r="BG236" s="163">
        <f t="shared" si="66"/>
        <v>0</v>
      </c>
      <c r="BH236" s="15" t="s">
        <v>135</v>
      </c>
      <c r="BI236" s="162" t="s">
        <v>460</v>
      </c>
    </row>
    <row r="237" spans="1:61" s="2" customFormat="1" ht="24.2" customHeight="1" x14ac:dyDescent="0.2">
      <c r="A237" s="27"/>
      <c r="B237" s="150"/>
      <c r="C237" s="151" t="s">
        <v>299</v>
      </c>
      <c r="D237" s="151" t="s">
        <v>131</v>
      </c>
      <c r="E237" s="152" t="s">
        <v>461</v>
      </c>
      <c r="F237" s="153" t="s">
        <v>462</v>
      </c>
      <c r="G237" s="154" t="s">
        <v>321</v>
      </c>
      <c r="H237" s="155">
        <v>0</v>
      </c>
      <c r="I237" s="156">
        <v>6</v>
      </c>
      <c r="J237" s="156">
        <f t="shared" si="60"/>
        <v>0</v>
      </c>
      <c r="K237" s="157"/>
      <c r="L237" s="28"/>
      <c r="M237" s="158" t="s">
        <v>1</v>
      </c>
      <c r="N237" s="159" t="s">
        <v>37</v>
      </c>
      <c r="O237" s="160">
        <v>0.53100000000000003</v>
      </c>
      <c r="P237" s="160">
        <f t="shared" si="67"/>
        <v>0</v>
      </c>
      <c r="Q237" s="160">
        <v>0</v>
      </c>
      <c r="R237" s="160">
        <f t="shared" si="68"/>
        <v>0</v>
      </c>
      <c r="S237" s="160">
        <v>8.2000000000000003E-2</v>
      </c>
      <c r="T237" s="161">
        <f t="shared" si="69"/>
        <v>0</v>
      </c>
      <c r="U237" s="27"/>
      <c r="V237" s="27"/>
      <c r="W237" s="27"/>
      <c r="X237" s="27"/>
      <c r="Y237" s="27"/>
      <c r="Z237" s="27"/>
      <c r="AA237" s="27"/>
      <c r="AN237" s="162" t="s">
        <v>135</v>
      </c>
      <c r="AP237" s="162" t="s">
        <v>131</v>
      </c>
      <c r="AQ237" s="162" t="s">
        <v>83</v>
      </c>
      <c r="AU237" s="15" t="s">
        <v>129</v>
      </c>
      <c r="BA237" s="163">
        <f t="shared" si="61"/>
        <v>0</v>
      </c>
      <c r="BB237" s="163">
        <f t="shared" si="62"/>
        <v>0</v>
      </c>
      <c r="BC237" s="163">
        <f t="shared" si="63"/>
        <v>0</v>
      </c>
      <c r="BD237" s="163">
        <f t="shared" si="64"/>
        <v>0</v>
      </c>
      <c r="BE237" s="163">
        <f t="shared" si="65"/>
        <v>0</v>
      </c>
      <c r="BF237" s="15" t="s">
        <v>83</v>
      </c>
      <c r="BG237" s="163">
        <f t="shared" si="66"/>
        <v>0</v>
      </c>
      <c r="BH237" s="15" t="s">
        <v>135</v>
      </c>
      <c r="BI237" s="162" t="s">
        <v>463</v>
      </c>
    </row>
    <row r="238" spans="1:61" s="2" customFormat="1" ht="24.2" customHeight="1" x14ac:dyDescent="0.2">
      <c r="A238" s="27"/>
      <c r="B238" s="150"/>
      <c r="C238" s="151" t="s">
        <v>464</v>
      </c>
      <c r="D238" s="151" t="s">
        <v>131</v>
      </c>
      <c r="E238" s="152" t="s">
        <v>465</v>
      </c>
      <c r="F238" s="153" t="s">
        <v>466</v>
      </c>
      <c r="G238" s="154" t="s">
        <v>321</v>
      </c>
      <c r="H238" s="155">
        <v>0</v>
      </c>
      <c r="I238" s="156">
        <v>6</v>
      </c>
      <c r="J238" s="156">
        <f t="shared" si="60"/>
        <v>0</v>
      </c>
      <c r="K238" s="157"/>
      <c r="L238" s="28"/>
      <c r="M238" s="158" t="s">
        <v>1</v>
      </c>
      <c r="N238" s="159" t="s">
        <v>37</v>
      </c>
      <c r="O238" s="160">
        <v>0.53100000000000003</v>
      </c>
      <c r="P238" s="160">
        <f t="shared" si="67"/>
        <v>0</v>
      </c>
      <c r="Q238" s="160">
        <v>0</v>
      </c>
      <c r="R238" s="160">
        <f t="shared" si="68"/>
        <v>0</v>
      </c>
      <c r="S238" s="160">
        <v>3.6999999999999998E-2</v>
      </c>
      <c r="T238" s="161">
        <f t="shared" si="69"/>
        <v>0</v>
      </c>
      <c r="U238" s="27"/>
      <c r="V238" s="27"/>
      <c r="W238" s="27"/>
      <c r="X238" s="27"/>
      <c r="Y238" s="27"/>
      <c r="Z238" s="27"/>
      <c r="AA238" s="27"/>
      <c r="AN238" s="162" t="s">
        <v>135</v>
      </c>
      <c r="AP238" s="162" t="s">
        <v>131</v>
      </c>
      <c r="AQ238" s="162" t="s">
        <v>83</v>
      </c>
      <c r="AU238" s="15" t="s">
        <v>129</v>
      </c>
      <c r="BA238" s="163">
        <f t="shared" si="61"/>
        <v>0</v>
      </c>
      <c r="BB238" s="163">
        <f t="shared" si="62"/>
        <v>0</v>
      </c>
      <c r="BC238" s="163">
        <f t="shared" si="63"/>
        <v>0</v>
      </c>
      <c r="BD238" s="163">
        <f t="shared" si="64"/>
        <v>0</v>
      </c>
      <c r="BE238" s="163">
        <f t="shared" si="65"/>
        <v>0</v>
      </c>
      <c r="BF238" s="15" t="s">
        <v>83</v>
      </c>
      <c r="BG238" s="163">
        <f t="shared" si="66"/>
        <v>0</v>
      </c>
      <c r="BH238" s="15" t="s">
        <v>135</v>
      </c>
      <c r="BI238" s="162" t="s">
        <v>467</v>
      </c>
    </row>
    <row r="239" spans="1:61" s="2" customFormat="1" ht="24.2" customHeight="1" x14ac:dyDescent="0.2">
      <c r="A239" s="27"/>
      <c r="B239" s="150"/>
      <c r="C239" s="151" t="s">
        <v>303</v>
      </c>
      <c r="D239" s="151" t="s">
        <v>131</v>
      </c>
      <c r="E239" s="152" t="s">
        <v>468</v>
      </c>
      <c r="F239" s="153" t="s">
        <v>469</v>
      </c>
      <c r="G239" s="154" t="s">
        <v>199</v>
      </c>
      <c r="H239" s="155">
        <v>678.57142857143094</v>
      </c>
      <c r="I239" s="156">
        <v>1.5</v>
      </c>
      <c r="J239" s="156">
        <f t="shared" si="60"/>
        <v>1017.86</v>
      </c>
      <c r="K239" s="157"/>
      <c r="L239" s="28"/>
      <c r="M239" s="158" t="s">
        <v>1</v>
      </c>
      <c r="N239" s="159" t="s">
        <v>37</v>
      </c>
      <c r="O239" s="160">
        <v>3.1E-2</v>
      </c>
      <c r="P239" s="160">
        <f t="shared" si="67"/>
        <v>21.035714285714359</v>
      </c>
      <c r="Q239" s="160">
        <v>0</v>
      </c>
      <c r="R239" s="160">
        <f t="shared" si="68"/>
        <v>0</v>
      </c>
      <c r="S239" s="160">
        <v>0</v>
      </c>
      <c r="T239" s="161">
        <f t="shared" si="69"/>
        <v>0</v>
      </c>
      <c r="U239" s="27"/>
      <c r="V239" s="27"/>
      <c r="W239" s="27"/>
      <c r="X239" s="27"/>
      <c r="Y239" s="27"/>
      <c r="Z239" s="27"/>
      <c r="AA239" s="27"/>
      <c r="AN239" s="162" t="s">
        <v>135</v>
      </c>
      <c r="AP239" s="162" t="s">
        <v>131</v>
      </c>
      <c r="AQ239" s="162" t="s">
        <v>83</v>
      </c>
      <c r="AU239" s="15" t="s">
        <v>129</v>
      </c>
      <c r="BA239" s="163">
        <f t="shared" si="61"/>
        <v>0</v>
      </c>
      <c r="BB239" s="163">
        <f t="shared" si="62"/>
        <v>1017.86</v>
      </c>
      <c r="BC239" s="163">
        <f t="shared" si="63"/>
        <v>0</v>
      </c>
      <c r="BD239" s="163">
        <f t="shared" si="64"/>
        <v>0</v>
      </c>
      <c r="BE239" s="163">
        <f t="shared" si="65"/>
        <v>0</v>
      </c>
      <c r="BF239" s="15" t="s">
        <v>83</v>
      </c>
      <c r="BG239" s="163">
        <f t="shared" si="66"/>
        <v>1017.86</v>
      </c>
      <c r="BH239" s="15" t="s">
        <v>135</v>
      </c>
      <c r="BI239" s="162" t="s">
        <v>470</v>
      </c>
    </row>
    <row r="240" spans="1:61" s="2" customFormat="1" ht="21.75" customHeight="1" x14ac:dyDescent="0.2">
      <c r="A240" s="27"/>
      <c r="B240" s="150"/>
      <c r="C240" s="151" t="s">
        <v>471</v>
      </c>
      <c r="D240" s="151" t="s">
        <v>131</v>
      </c>
      <c r="E240" s="152" t="s">
        <v>472</v>
      </c>
      <c r="F240" s="153" t="s">
        <v>473</v>
      </c>
      <c r="G240" s="154" t="s">
        <v>199</v>
      </c>
      <c r="H240" s="155">
        <v>9496.2000000000335</v>
      </c>
      <c r="I240" s="156">
        <v>0.1</v>
      </c>
      <c r="J240" s="156">
        <f t="shared" si="60"/>
        <v>949.62</v>
      </c>
      <c r="K240" s="157"/>
      <c r="L240" s="28"/>
      <c r="M240" s="158" t="s">
        <v>1</v>
      </c>
      <c r="N240" s="159" t="s">
        <v>37</v>
      </c>
      <c r="O240" s="160">
        <v>6.0000000000000001E-3</v>
      </c>
      <c r="P240" s="160">
        <f t="shared" si="67"/>
        <v>56.977200000000202</v>
      </c>
      <c r="Q240" s="160">
        <v>0</v>
      </c>
      <c r="R240" s="160">
        <f t="shared" si="68"/>
        <v>0</v>
      </c>
      <c r="S240" s="160">
        <v>0</v>
      </c>
      <c r="T240" s="161">
        <f t="shared" si="69"/>
        <v>0</v>
      </c>
      <c r="U240" s="27"/>
      <c r="V240" s="27"/>
      <c r="W240" s="27"/>
      <c r="X240" s="27"/>
      <c r="Y240" s="27"/>
      <c r="Z240" s="27"/>
      <c r="AA240" s="27"/>
      <c r="AN240" s="162" t="s">
        <v>135</v>
      </c>
      <c r="AP240" s="162" t="s">
        <v>131</v>
      </c>
      <c r="AQ240" s="162" t="s">
        <v>83</v>
      </c>
      <c r="AU240" s="15" t="s">
        <v>129</v>
      </c>
      <c r="BA240" s="163">
        <f t="shared" si="61"/>
        <v>0</v>
      </c>
      <c r="BB240" s="163">
        <f t="shared" si="62"/>
        <v>949.62</v>
      </c>
      <c r="BC240" s="163">
        <f t="shared" si="63"/>
        <v>0</v>
      </c>
      <c r="BD240" s="163">
        <f t="shared" si="64"/>
        <v>0</v>
      </c>
      <c r="BE240" s="163">
        <f t="shared" si="65"/>
        <v>0</v>
      </c>
      <c r="BF240" s="15" t="s">
        <v>83</v>
      </c>
      <c r="BG240" s="163">
        <f t="shared" si="66"/>
        <v>949.62</v>
      </c>
      <c r="BH240" s="15" t="s">
        <v>135</v>
      </c>
      <c r="BI240" s="162" t="s">
        <v>474</v>
      </c>
    </row>
    <row r="241" spans="1:61" s="13" customFormat="1" x14ac:dyDescent="0.2">
      <c r="B241" s="164"/>
      <c r="D241" s="165"/>
      <c r="F241" s="167"/>
      <c r="H241" s="168"/>
      <c r="L241" s="164"/>
      <c r="M241" s="169"/>
      <c r="N241" s="170"/>
      <c r="O241" s="170"/>
      <c r="P241" s="170"/>
      <c r="Q241" s="170"/>
      <c r="R241" s="170"/>
      <c r="S241" s="170"/>
      <c r="T241" s="171"/>
      <c r="AP241" s="166" t="s">
        <v>160</v>
      </c>
      <c r="AQ241" s="166" t="s">
        <v>83</v>
      </c>
      <c r="AR241" s="13" t="s">
        <v>83</v>
      </c>
      <c r="AS241" s="13" t="s">
        <v>3</v>
      </c>
      <c r="AT241" s="13" t="s">
        <v>78</v>
      </c>
      <c r="AU241" s="166" t="s">
        <v>129</v>
      </c>
    </row>
    <row r="242" spans="1:61" s="2" customFormat="1" ht="24.2" customHeight="1" x14ac:dyDescent="0.2">
      <c r="A242" s="27"/>
      <c r="B242" s="150"/>
      <c r="C242" s="151" t="s">
        <v>306</v>
      </c>
      <c r="D242" s="151" t="s">
        <v>131</v>
      </c>
      <c r="E242" s="152" t="s">
        <v>475</v>
      </c>
      <c r="F242" s="153" t="s">
        <v>476</v>
      </c>
      <c r="G242" s="154" t="s">
        <v>199</v>
      </c>
      <c r="H242" s="155">
        <v>678.57142857143094</v>
      </c>
      <c r="I242" s="156">
        <v>1.02</v>
      </c>
      <c r="J242" s="156">
        <f>ROUND(I242*H242,2)</f>
        <v>692.14</v>
      </c>
      <c r="K242" s="157"/>
      <c r="L242" s="28"/>
      <c r="M242" s="158" t="s">
        <v>1</v>
      </c>
      <c r="N242" s="159" t="s">
        <v>37</v>
      </c>
      <c r="O242" s="160">
        <v>0.14899999999999999</v>
      </c>
      <c r="P242" s="160">
        <f>O242*H242</f>
        <v>101.1071428571432</v>
      </c>
      <c r="Q242" s="160">
        <v>0</v>
      </c>
      <c r="R242" s="160">
        <f>Q242*H242</f>
        <v>0</v>
      </c>
      <c r="S242" s="160">
        <v>0</v>
      </c>
      <c r="T242" s="161">
        <f>S242*H242</f>
        <v>0</v>
      </c>
      <c r="U242" s="27"/>
      <c r="V242" s="27"/>
      <c r="W242" s="27"/>
      <c r="X242" s="27"/>
      <c r="Y242" s="27"/>
      <c r="Z242" s="27"/>
      <c r="AA242" s="27"/>
      <c r="AN242" s="162" t="s">
        <v>135</v>
      </c>
      <c r="AP242" s="162" t="s">
        <v>131</v>
      </c>
      <c r="AQ242" s="162" t="s">
        <v>83</v>
      </c>
      <c r="AU242" s="15" t="s">
        <v>129</v>
      </c>
      <c r="BA242" s="163">
        <f>IF(N242="základná",J242,0)</f>
        <v>0</v>
      </c>
      <c r="BB242" s="163">
        <f>IF(N242="znížená",J242,0)</f>
        <v>692.14</v>
      </c>
      <c r="BC242" s="163">
        <f>IF(N242="zákl. prenesená",J242,0)</f>
        <v>0</v>
      </c>
      <c r="BD242" s="163">
        <f>IF(N242="zníž. prenesená",J242,0)</f>
        <v>0</v>
      </c>
      <c r="BE242" s="163">
        <f>IF(N242="nulová",J242,0)</f>
        <v>0</v>
      </c>
      <c r="BF242" s="15" t="s">
        <v>83</v>
      </c>
      <c r="BG242" s="163">
        <f>ROUND(I242*H242,2)</f>
        <v>692.14</v>
      </c>
      <c r="BH242" s="15" t="s">
        <v>135</v>
      </c>
      <c r="BI242" s="162" t="s">
        <v>477</v>
      </c>
    </row>
    <row r="243" spans="1:61" s="2" customFormat="1" ht="16.5" customHeight="1" x14ac:dyDescent="0.2">
      <c r="A243" s="27"/>
      <c r="B243" s="150"/>
      <c r="C243" s="151" t="s">
        <v>478</v>
      </c>
      <c r="D243" s="151" t="s">
        <v>131</v>
      </c>
      <c r="E243" s="152" t="s">
        <v>479</v>
      </c>
      <c r="F243" s="153" t="s">
        <v>480</v>
      </c>
      <c r="G243" s="154" t="s">
        <v>199</v>
      </c>
      <c r="H243" s="155">
        <v>0</v>
      </c>
      <c r="I243" s="156">
        <v>0</v>
      </c>
      <c r="J243" s="156">
        <f>ROUND(I243*H243,2)</f>
        <v>0</v>
      </c>
      <c r="K243" s="157"/>
      <c r="L243" s="28"/>
      <c r="M243" s="158" t="s">
        <v>1</v>
      </c>
      <c r="N243" s="159" t="s">
        <v>37</v>
      </c>
      <c r="O243" s="160">
        <v>0.749</v>
      </c>
      <c r="P243" s="160">
        <f>O243*H243</f>
        <v>0</v>
      </c>
      <c r="Q243" s="160">
        <v>0</v>
      </c>
      <c r="R243" s="160">
        <f>Q243*H243</f>
        <v>0</v>
      </c>
      <c r="S243" s="160">
        <v>0</v>
      </c>
      <c r="T243" s="161">
        <f>S243*H243</f>
        <v>0</v>
      </c>
      <c r="U243" s="27"/>
      <c r="V243" s="27"/>
      <c r="W243" s="27"/>
      <c r="X243" s="27"/>
      <c r="Y243" s="27"/>
      <c r="Z243" s="27"/>
      <c r="AA243" s="27"/>
      <c r="AN243" s="162" t="s">
        <v>135</v>
      </c>
      <c r="AP243" s="162" t="s">
        <v>131</v>
      </c>
      <c r="AQ243" s="162" t="s">
        <v>83</v>
      </c>
      <c r="AU243" s="15" t="s">
        <v>129</v>
      </c>
      <c r="BA243" s="163">
        <f>IF(N243="základná",J243,0)</f>
        <v>0</v>
      </c>
      <c r="BB243" s="163">
        <f>IF(N243="znížená",J243,0)</f>
        <v>0</v>
      </c>
      <c r="BC243" s="163">
        <f>IF(N243="zákl. prenesená",J243,0)</f>
        <v>0</v>
      </c>
      <c r="BD243" s="163">
        <f>IF(N243="zníž. prenesená",J243,0)</f>
        <v>0</v>
      </c>
      <c r="BE243" s="163">
        <f>IF(N243="nulová",J243,0)</f>
        <v>0</v>
      </c>
      <c r="BF243" s="15" t="s">
        <v>83</v>
      </c>
      <c r="BG243" s="163">
        <f>ROUND(I243*H243,2)</f>
        <v>0</v>
      </c>
      <c r="BH243" s="15" t="s">
        <v>135</v>
      </c>
      <c r="BI243" s="162" t="s">
        <v>481</v>
      </c>
    </row>
    <row r="244" spans="1:61" s="12" customFormat="1" ht="22.9" customHeight="1" x14ac:dyDescent="0.2">
      <c r="B244" s="138"/>
      <c r="D244" s="139" t="s">
        <v>70</v>
      </c>
      <c r="E244" s="148" t="s">
        <v>482</v>
      </c>
      <c r="F244" s="148" t="s">
        <v>483</v>
      </c>
      <c r="J244" s="149">
        <f>BG244</f>
        <v>267.98</v>
      </c>
      <c r="L244" s="138"/>
      <c r="M244" s="142"/>
      <c r="N244" s="143"/>
      <c r="O244" s="143"/>
      <c r="P244" s="144">
        <f>P245</f>
        <v>36.963360000000129</v>
      </c>
      <c r="Q244" s="143"/>
      <c r="R244" s="144">
        <f>R245</f>
        <v>0</v>
      </c>
      <c r="S244" s="143"/>
      <c r="T244" s="145">
        <f>T245</f>
        <v>0</v>
      </c>
      <c r="AN244" s="139" t="s">
        <v>78</v>
      </c>
      <c r="AP244" s="146" t="s">
        <v>70</v>
      </c>
      <c r="AQ244" s="146" t="s">
        <v>78</v>
      </c>
      <c r="AU244" s="139" t="s">
        <v>129</v>
      </c>
      <c r="BG244" s="147">
        <f>BG245</f>
        <v>267.98</v>
      </c>
    </row>
    <row r="245" spans="1:61" s="2" customFormat="1" ht="33" customHeight="1" x14ac:dyDescent="0.2">
      <c r="A245" s="27"/>
      <c r="B245" s="150"/>
      <c r="C245" s="151" t="s">
        <v>310</v>
      </c>
      <c r="D245" s="151" t="s">
        <v>131</v>
      </c>
      <c r="E245" s="152" t="s">
        <v>484</v>
      </c>
      <c r="F245" s="153" t="s">
        <v>485</v>
      </c>
      <c r="G245" s="154" t="s">
        <v>199</v>
      </c>
      <c r="H245" s="155">
        <v>924.08400000000313</v>
      </c>
      <c r="I245" s="156">
        <v>0.28999999999999998</v>
      </c>
      <c r="J245" s="156">
        <f>ROUND(I245*H245,2)</f>
        <v>267.98</v>
      </c>
      <c r="K245" s="157"/>
      <c r="L245" s="28"/>
      <c r="M245" s="158" t="s">
        <v>1</v>
      </c>
      <c r="N245" s="159" t="s">
        <v>37</v>
      </c>
      <c r="O245" s="160">
        <v>0.04</v>
      </c>
      <c r="P245" s="160">
        <f>O245*H245</f>
        <v>36.963360000000129</v>
      </c>
      <c r="Q245" s="160">
        <v>0</v>
      </c>
      <c r="R245" s="160">
        <f>Q245*H245</f>
        <v>0</v>
      </c>
      <c r="S245" s="160">
        <v>0</v>
      </c>
      <c r="T245" s="161">
        <f>S245*H245</f>
        <v>0</v>
      </c>
      <c r="U245" s="27"/>
      <c r="V245" s="27"/>
      <c r="W245" s="27"/>
      <c r="X245" s="27"/>
      <c r="Y245" s="27"/>
      <c r="Z245" s="27"/>
      <c r="AA245" s="27"/>
      <c r="AN245" s="162" t="s">
        <v>135</v>
      </c>
      <c r="AP245" s="162" t="s">
        <v>131</v>
      </c>
      <c r="AQ245" s="162" t="s">
        <v>83</v>
      </c>
      <c r="AU245" s="15" t="s">
        <v>129</v>
      </c>
      <c r="BA245" s="163">
        <f>IF(N245="základná",J245,0)</f>
        <v>0</v>
      </c>
      <c r="BB245" s="163">
        <f>IF(N245="znížená",J245,0)</f>
        <v>267.98</v>
      </c>
      <c r="BC245" s="163">
        <f>IF(N245="zákl. prenesená",J245,0)</f>
        <v>0</v>
      </c>
      <c r="BD245" s="163">
        <f>IF(N245="zníž. prenesená",J245,0)</f>
        <v>0</v>
      </c>
      <c r="BE245" s="163">
        <f>IF(N245="nulová",J245,0)</f>
        <v>0</v>
      </c>
      <c r="BF245" s="15" t="s">
        <v>83</v>
      </c>
      <c r="BG245" s="163">
        <f>ROUND(I245*H245,2)</f>
        <v>267.98</v>
      </c>
      <c r="BH245" s="15" t="s">
        <v>135</v>
      </c>
      <c r="BI245" s="162" t="s">
        <v>486</v>
      </c>
    </row>
    <row r="246" spans="1:61" s="12" customFormat="1" ht="25.9" customHeight="1" x14ac:dyDescent="0.2">
      <c r="B246" s="138"/>
      <c r="D246" s="139" t="s">
        <v>70</v>
      </c>
      <c r="E246" s="140" t="s">
        <v>196</v>
      </c>
      <c r="F246" s="140" t="s">
        <v>487</v>
      </c>
      <c r="J246" s="141">
        <f>BG246</f>
        <v>0</v>
      </c>
      <c r="L246" s="138"/>
      <c r="M246" s="142"/>
      <c r="N246" s="143"/>
      <c r="O246" s="143"/>
      <c r="P246" s="144">
        <f>P247</f>
        <v>0</v>
      </c>
      <c r="Q246" s="143"/>
      <c r="R246" s="144">
        <f>R247</f>
        <v>0</v>
      </c>
      <c r="S246" s="143"/>
      <c r="T246" s="145">
        <f>T247</f>
        <v>0</v>
      </c>
      <c r="AN246" s="139" t="s">
        <v>78</v>
      </c>
      <c r="AP246" s="146" t="s">
        <v>70</v>
      </c>
      <c r="AQ246" s="146" t="s">
        <v>71</v>
      </c>
      <c r="AU246" s="139" t="s">
        <v>129</v>
      </c>
      <c r="BG246" s="147">
        <f>BG247</f>
        <v>0</v>
      </c>
    </row>
    <row r="247" spans="1:61" s="12" customFormat="1" ht="22.9" customHeight="1" x14ac:dyDescent="0.2">
      <c r="B247" s="138"/>
      <c r="D247" s="139" t="s">
        <v>70</v>
      </c>
      <c r="E247" s="148" t="s">
        <v>488</v>
      </c>
      <c r="F247" s="148" t="s">
        <v>489</v>
      </c>
      <c r="J247" s="149">
        <f>BG247</f>
        <v>0</v>
      </c>
      <c r="L247" s="138"/>
      <c r="M247" s="142"/>
      <c r="N247" s="143"/>
      <c r="O247" s="143"/>
      <c r="P247" s="144">
        <f>SUM(P248:P250)</f>
        <v>0</v>
      </c>
      <c r="Q247" s="143"/>
      <c r="R247" s="144">
        <f>SUM(R248:R250)</f>
        <v>0</v>
      </c>
      <c r="S247" s="143"/>
      <c r="T247" s="145">
        <f>SUM(T248:T250)</f>
        <v>0</v>
      </c>
      <c r="AN247" s="139" t="s">
        <v>78</v>
      </c>
      <c r="AP247" s="146" t="s">
        <v>70</v>
      </c>
      <c r="AQ247" s="146" t="s">
        <v>78</v>
      </c>
      <c r="AU247" s="139" t="s">
        <v>129</v>
      </c>
      <c r="BG247" s="147">
        <f>SUM(BG248:BG250)</f>
        <v>0</v>
      </c>
    </row>
    <row r="248" spans="1:61" s="2" customFormat="1" ht="24.2" customHeight="1" x14ac:dyDescent="0.2">
      <c r="A248" s="27"/>
      <c r="B248" s="150"/>
      <c r="C248" s="151" t="s">
        <v>482</v>
      </c>
      <c r="D248" s="151" t="s">
        <v>131</v>
      </c>
      <c r="E248" s="152" t="s">
        <v>490</v>
      </c>
      <c r="F248" s="153" t="s">
        <v>491</v>
      </c>
      <c r="G248" s="154" t="s">
        <v>321</v>
      </c>
      <c r="H248" s="155">
        <v>0</v>
      </c>
      <c r="I248" s="156">
        <v>276</v>
      </c>
      <c r="J248" s="156">
        <f>ROUND(I248*H248,2)</f>
        <v>0</v>
      </c>
      <c r="K248" s="157"/>
      <c r="L248" s="28"/>
      <c r="M248" s="158" t="s">
        <v>1</v>
      </c>
      <c r="N248" s="159" t="s">
        <v>37</v>
      </c>
      <c r="O248" s="160">
        <v>6.3319999999999999</v>
      </c>
      <c r="P248" s="160">
        <f>O248*H248</f>
        <v>0</v>
      </c>
      <c r="Q248" s="160">
        <v>0</v>
      </c>
      <c r="R248" s="160">
        <f>Q248*H248</f>
        <v>0</v>
      </c>
      <c r="S248" s="160">
        <v>0</v>
      </c>
      <c r="T248" s="161">
        <f>S248*H248</f>
        <v>0</v>
      </c>
      <c r="U248" s="27"/>
      <c r="V248" s="27"/>
      <c r="W248" s="27"/>
      <c r="X248" s="27"/>
      <c r="Y248" s="27"/>
      <c r="Z248" s="27"/>
      <c r="AA248" s="27"/>
      <c r="AN248" s="162" t="s">
        <v>135</v>
      </c>
      <c r="AP248" s="162" t="s">
        <v>131</v>
      </c>
      <c r="AQ248" s="162" t="s">
        <v>83</v>
      </c>
      <c r="AU248" s="15" t="s">
        <v>129</v>
      </c>
      <c r="BA248" s="163">
        <f>IF(N248="základná",J248,0)</f>
        <v>0</v>
      </c>
      <c r="BB248" s="163">
        <f>IF(N248="znížená",J248,0)</f>
        <v>0</v>
      </c>
      <c r="BC248" s="163">
        <f>IF(N248="zákl. prenesená",J248,0)</f>
        <v>0</v>
      </c>
      <c r="BD248" s="163">
        <f>IF(N248="zníž. prenesená",J248,0)</f>
        <v>0</v>
      </c>
      <c r="BE248" s="163">
        <f>IF(N248="nulová",J248,0)</f>
        <v>0</v>
      </c>
      <c r="BF248" s="15" t="s">
        <v>83</v>
      </c>
      <c r="BG248" s="163">
        <f>ROUND(I248*H248,2)</f>
        <v>0</v>
      </c>
      <c r="BH248" s="15" t="s">
        <v>135</v>
      </c>
      <c r="BI248" s="162" t="s">
        <v>492</v>
      </c>
    </row>
    <row r="249" spans="1:61" s="2" customFormat="1" ht="44.25" customHeight="1" x14ac:dyDescent="0.2">
      <c r="A249" s="27"/>
      <c r="B249" s="150"/>
      <c r="C249" s="151" t="s">
        <v>314</v>
      </c>
      <c r="D249" s="151" t="s">
        <v>131</v>
      </c>
      <c r="E249" s="152" t="s">
        <v>493</v>
      </c>
      <c r="F249" s="153" t="s">
        <v>494</v>
      </c>
      <c r="G249" s="154" t="s">
        <v>321</v>
      </c>
      <c r="H249" s="155">
        <v>0</v>
      </c>
      <c r="I249" s="156">
        <v>2400</v>
      </c>
      <c r="J249" s="156">
        <f>ROUND(I249*H249,2)</f>
        <v>0</v>
      </c>
      <c r="K249" s="157"/>
      <c r="L249" s="28"/>
      <c r="M249" s="158" t="s">
        <v>1</v>
      </c>
      <c r="N249" s="159" t="s">
        <v>37</v>
      </c>
      <c r="O249" s="160">
        <v>0</v>
      </c>
      <c r="P249" s="160">
        <f>O249*H249</f>
        <v>0</v>
      </c>
      <c r="Q249" s="160">
        <v>2E-3</v>
      </c>
      <c r="R249" s="160">
        <f>Q249*H249</f>
        <v>0</v>
      </c>
      <c r="S249" s="160">
        <v>0</v>
      </c>
      <c r="T249" s="161">
        <f>S249*H249</f>
        <v>0</v>
      </c>
      <c r="U249" s="27"/>
      <c r="V249" s="27"/>
      <c r="W249" s="27"/>
      <c r="X249" s="27"/>
      <c r="Y249" s="27"/>
      <c r="Z249" s="27"/>
      <c r="AA249" s="27"/>
      <c r="AN249" s="162" t="s">
        <v>135</v>
      </c>
      <c r="AP249" s="162" t="s">
        <v>131</v>
      </c>
      <c r="AQ249" s="162" t="s">
        <v>83</v>
      </c>
      <c r="AU249" s="15" t="s">
        <v>129</v>
      </c>
      <c r="BA249" s="163">
        <f>IF(N249="základná",J249,0)</f>
        <v>0</v>
      </c>
      <c r="BB249" s="163">
        <f>IF(N249="znížená",J249,0)</f>
        <v>0</v>
      </c>
      <c r="BC249" s="163">
        <f>IF(N249="zákl. prenesená",J249,0)</f>
        <v>0</v>
      </c>
      <c r="BD249" s="163">
        <f>IF(N249="zníž. prenesená",J249,0)</f>
        <v>0</v>
      </c>
      <c r="BE249" s="163">
        <f>IF(N249="nulová",J249,0)</f>
        <v>0</v>
      </c>
      <c r="BF249" s="15" t="s">
        <v>83</v>
      </c>
      <c r="BG249" s="163">
        <f>ROUND(I249*H249,2)</f>
        <v>0</v>
      </c>
      <c r="BH249" s="15" t="s">
        <v>135</v>
      </c>
      <c r="BI249" s="162" t="s">
        <v>495</v>
      </c>
    </row>
    <row r="250" spans="1:61" s="2" customFormat="1" ht="24.2" customHeight="1" x14ac:dyDescent="0.2">
      <c r="A250" s="27"/>
      <c r="B250" s="150"/>
      <c r="C250" s="151" t="s">
        <v>496</v>
      </c>
      <c r="D250" s="151" t="s">
        <v>131</v>
      </c>
      <c r="E250" s="152" t="s">
        <v>497</v>
      </c>
      <c r="F250" s="153" t="s">
        <v>498</v>
      </c>
      <c r="G250" s="154" t="s">
        <v>321</v>
      </c>
      <c r="H250" s="155">
        <v>0</v>
      </c>
      <c r="I250" s="156">
        <v>3720</v>
      </c>
      <c r="J250" s="156">
        <f>ROUND(I250*H250,2)</f>
        <v>0</v>
      </c>
      <c r="K250" s="157"/>
      <c r="L250" s="28"/>
      <c r="M250" s="182" t="s">
        <v>1</v>
      </c>
      <c r="N250" s="183" t="s">
        <v>37</v>
      </c>
      <c r="O250" s="184">
        <v>0</v>
      </c>
      <c r="P250" s="184">
        <f>O250*H250</f>
        <v>0</v>
      </c>
      <c r="Q250" s="184">
        <v>2E-3</v>
      </c>
      <c r="R250" s="184">
        <f>Q250*H250</f>
        <v>0</v>
      </c>
      <c r="S250" s="184">
        <v>0</v>
      </c>
      <c r="T250" s="185">
        <f>S250*H250</f>
        <v>0</v>
      </c>
      <c r="U250" s="27"/>
      <c r="V250" s="27"/>
      <c r="W250" s="27"/>
      <c r="X250" s="27"/>
      <c r="Y250" s="27"/>
      <c r="Z250" s="27"/>
      <c r="AA250" s="27"/>
      <c r="AN250" s="162" t="s">
        <v>135</v>
      </c>
      <c r="AP250" s="162" t="s">
        <v>131</v>
      </c>
      <c r="AQ250" s="162" t="s">
        <v>83</v>
      </c>
      <c r="AU250" s="15" t="s">
        <v>129</v>
      </c>
      <c r="BA250" s="163">
        <f>IF(N250="základná",J250,0)</f>
        <v>0</v>
      </c>
      <c r="BB250" s="163">
        <f>IF(N250="znížená",J250,0)</f>
        <v>0</v>
      </c>
      <c r="BC250" s="163">
        <f>IF(N250="zákl. prenesená",J250,0)</f>
        <v>0</v>
      </c>
      <c r="BD250" s="163">
        <f>IF(N250="zníž. prenesená",J250,0)</f>
        <v>0</v>
      </c>
      <c r="BE250" s="163">
        <f>IF(N250="nulová",J250,0)</f>
        <v>0</v>
      </c>
      <c r="BF250" s="15" t="s">
        <v>83</v>
      </c>
      <c r="BG250" s="163">
        <f>ROUND(I250*H250,2)</f>
        <v>0</v>
      </c>
      <c r="BH250" s="15" t="s">
        <v>135</v>
      </c>
      <c r="BI250" s="162" t="s">
        <v>499</v>
      </c>
    </row>
    <row r="251" spans="1:61" s="2" customFormat="1" ht="6.95" customHeight="1" x14ac:dyDescent="0.2">
      <c r="A251" s="27"/>
      <c r="B251" s="45"/>
      <c r="C251" s="46"/>
      <c r="D251" s="46"/>
      <c r="E251" s="46"/>
      <c r="F251" s="46"/>
      <c r="G251" s="46"/>
      <c r="H251" s="46"/>
      <c r="I251" s="46"/>
      <c r="J251" s="46"/>
      <c r="K251" s="46"/>
      <c r="L251" s="28"/>
      <c r="M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</row>
  </sheetData>
  <autoFilter ref="C130:K250" xr:uid="{00000000-0009-0000-0000-000001000000}"/>
  <mergeCells count="11">
    <mergeCell ref="L2:U2"/>
    <mergeCell ref="E87:H87"/>
    <mergeCell ref="E89:H89"/>
    <mergeCell ref="E119:H119"/>
    <mergeCell ref="E121:H121"/>
    <mergeCell ref="E123:H123"/>
    <mergeCell ref="E7:H7"/>
    <mergeCell ref="E9:H9"/>
    <mergeCell ref="E11:H11"/>
    <mergeCell ref="E29:H29"/>
    <mergeCell ref="E85:H85"/>
  </mergeCells>
  <pageMargins left="0.39374999999999999" right="0.39374999999999999" top="0.39374999999999999" bottom="0.39374999999999999" header="0" footer="0"/>
  <pageSetup paperSize="9" scale="88" fitToHeight="100" orientation="portrait" blackAndWhite="1" r:id="rId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M158"/>
  <sheetViews>
    <sheetView showGridLines="0" topLeftCell="A119" workbookViewId="0">
      <selection activeCell="W127" sqref="W127"/>
    </sheetView>
  </sheetViews>
  <sheetFormatPr defaultRowHeight="11.25" x14ac:dyDescent="0.2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1" spans="1:46" x14ac:dyDescent="0.2">
      <c r="A1" s="96"/>
    </row>
    <row r="2" spans="1:46" s="1" customFormat="1" ht="36.950000000000003" customHeight="1" x14ac:dyDescent="0.2">
      <c r="L2" s="213" t="s">
        <v>5</v>
      </c>
      <c r="M2" s="214"/>
      <c r="N2" s="214"/>
      <c r="O2" s="214"/>
      <c r="P2" s="214"/>
      <c r="Q2" s="214"/>
      <c r="R2" s="214"/>
      <c r="S2" s="214"/>
      <c r="T2" s="214"/>
      <c r="U2" s="214"/>
      <c r="V2" s="214"/>
      <c r="AT2" s="15" t="s">
        <v>86</v>
      </c>
    </row>
    <row r="3" spans="1:46" s="1" customFormat="1" ht="6.95" hidden="1" customHeight="1" x14ac:dyDescent="0.2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71</v>
      </c>
    </row>
    <row r="4" spans="1:46" s="1" customFormat="1" ht="24.95" hidden="1" customHeight="1" x14ac:dyDescent="0.2">
      <c r="B4" s="18"/>
      <c r="D4" s="19" t="s">
        <v>94</v>
      </c>
      <c r="L4" s="18"/>
      <c r="M4" s="97" t="s">
        <v>9</v>
      </c>
      <c r="AT4" s="15" t="s">
        <v>3</v>
      </c>
    </row>
    <row r="5" spans="1:46" s="1" customFormat="1" ht="6.95" hidden="1" customHeight="1" x14ac:dyDescent="0.2">
      <c r="B5" s="18"/>
      <c r="L5" s="18"/>
    </row>
    <row r="6" spans="1:46" s="1" customFormat="1" ht="12" hidden="1" customHeight="1" x14ac:dyDescent="0.2">
      <c r="B6" s="18"/>
      <c r="D6" s="24" t="s">
        <v>12</v>
      </c>
      <c r="L6" s="18"/>
    </row>
    <row r="7" spans="1:46" s="1" customFormat="1" ht="16.5" hidden="1" customHeight="1" x14ac:dyDescent="0.2">
      <c r="B7" s="18"/>
      <c r="E7" s="232" t="str">
        <f>'Rekapitulácia stavby'!K6</f>
        <v>Rekonštr.cesty II/499  Havran - naviac práce 1 (km 2,500-4,3716)</v>
      </c>
      <c r="F7" s="233"/>
      <c r="G7" s="233"/>
      <c r="H7" s="233"/>
      <c r="L7" s="18"/>
    </row>
    <row r="8" spans="1:46" s="1" customFormat="1" ht="12" hidden="1" customHeight="1" x14ac:dyDescent="0.2">
      <c r="B8" s="18"/>
      <c r="D8" s="24" t="s">
        <v>95</v>
      </c>
      <c r="L8" s="18"/>
    </row>
    <row r="9" spans="1:46" s="2" customFormat="1" ht="16.5" hidden="1" customHeight="1" x14ac:dyDescent="0.2">
      <c r="A9" s="27"/>
      <c r="B9" s="28"/>
      <c r="C9" s="27"/>
      <c r="D9" s="27"/>
      <c r="E9" s="232" t="s">
        <v>96</v>
      </c>
      <c r="F9" s="231"/>
      <c r="G9" s="231"/>
      <c r="H9" s="231"/>
      <c r="I9" s="27"/>
      <c r="J9" s="27"/>
      <c r="K9" s="27"/>
      <c r="L9" s="40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</row>
    <row r="10" spans="1:46" s="2" customFormat="1" ht="12" hidden="1" customHeight="1" x14ac:dyDescent="0.2">
      <c r="A10" s="27"/>
      <c r="B10" s="28"/>
      <c r="C10" s="27"/>
      <c r="D10" s="24" t="s">
        <v>97</v>
      </c>
      <c r="E10" s="27"/>
      <c r="F10" s="27"/>
      <c r="G10" s="27"/>
      <c r="H10" s="27"/>
      <c r="I10" s="27"/>
      <c r="J10" s="27"/>
      <c r="K10" s="27"/>
      <c r="L10" s="40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</row>
    <row r="11" spans="1:46" s="2" customFormat="1" ht="30" hidden="1" customHeight="1" x14ac:dyDescent="0.2">
      <c r="A11" s="27"/>
      <c r="B11" s="28"/>
      <c r="C11" s="27"/>
      <c r="D11" s="27"/>
      <c r="E11" s="190" t="s">
        <v>500</v>
      </c>
      <c r="F11" s="231"/>
      <c r="G11" s="231"/>
      <c r="H11" s="231"/>
      <c r="I11" s="27"/>
      <c r="J11" s="27"/>
      <c r="K11" s="27"/>
      <c r="L11" s="40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</row>
    <row r="12" spans="1:46" s="2" customFormat="1" hidden="1" x14ac:dyDescent="0.2">
      <c r="A12" s="27"/>
      <c r="B12" s="28"/>
      <c r="C12" s="27"/>
      <c r="D12" s="27"/>
      <c r="E12" s="27"/>
      <c r="F12" s="27"/>
      <c r="G12" s="27"/>
      <c r="H12" s="27"/>
      <c r="I12" s="27"/>
      <c r="J12" s="27"/>
      <c r="K12" s="27"/>
      <c r="L12" s="40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</row>
    <row r="13" spans="1:46" s="2" customFormat="1" ht="12" hidden="1" customHeight="1" x14ac:dyDescent="0.2">
      <c r="A13" s="27"/>
      <c r="B13" s="28"/>
      <c r="C13" s="27"/>
      <c r="D13" s="24" t="s">
        <v>13</v>
      </c>
      <c r="E13" s="27"/>
      <c r="F13" s="22" t="s">
        <v>1</v>
      </c>
      <c r="G13" s="27"/>
      <c r="H13" s="27"/>
      <c r="I13" s="24" t="s">
        <v>14</v>
      </c>
      <c r="J13" s="22" t="s">
        <v>1</v>
      </c>
      <c r="K13" s="27"/>
      <c r="L13" s="40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</row>
    <row r="14" spans="1:46" s="2" customFormat="1" ht="12" hidden="1" customHeight="1" x14ac:dyDescent="0.2">
      <c r="A14" s="27"/>
      <c r="B14" s="28"/>
      <c r="C14" s="27"/>
      <c r="D14" s="24" t="s">
        <v>15</v>
      </c>
      <c r="E14" s="27"/>
      <c r="F14" s="22" t="s">
        <v>16</v>
      </c>
      <c r="G14" s="27"/>
      <c r="H14" s="27"/>
      <c r="I14" s="24" t="s">
        <v>17</v>
      </c>
      <c r="J14" s="53">
        <f>'Rekapitulácia stavby'!AN8</f>
        <v>0</v>
      </c>
      <c r="K14" s="27"/>
      <c r="L14" s="40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</row>
    <row r="15" spans="1:46" s="2" customFormat="1" ht="10.9" hidden="1" customHeight="1" x14ac:dyDescent="0.2">
      <c r="A15" s="27"/>
      <c r="B15" s="28"/>
      <c r="C15" s="27"/>
      <c r="D15" s="27"/>
      <c r="E15" s="27"/>
      <c r="F15" s="27"/>
      <c r="G15" s="27"/>
      <c r="H15" s="27"/>
      <c r="I15" s="27"/>
      <c r="J15" s="27"/>
      <c r="K15" s="27"/>
      <c r="L15" s="40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 spans="1:46" s="2" customFormat="1" ht="12" hidden="1" customHeight="1" x14ac:dyDescent="0.2">
      <c r="A16" s="27"/>
      <c r="B16" s="28"/>
      <c r="C16" s="27"/>
      <c r="D16" s="24" t="s">
        <v>18</v>
      </c>
      <c r="E16" s="27"/>
      <c r="F16" s="27"/>
      <c r="G16" s="27"/>
      <c r="H16" s="27"/>
      <c r="I16" s="24" t="s">
        <v>19</v>
      </c>
      <c r="J16" s="22" t="s">
        <v>20</v>
      </c>
      <c r="K16" s="27"/>
      <c r="L16" s="40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 spans="1:31" s="2" customFormat="1" ht="18" hidden="1" customHeight="1" x14ac:dyDescent="0.2">
      <c r="A17" s="27"/>
      <c r="B17" s="28"/>
      <c r="C17" s="27"/>
      <c r="D17" s="27"/>
      <c r="E17" s="22" t="s">
        <v>21</v>
      </c>
      <c r="F17" s="27"/>
      <c r="G17" s="27"/>
      <c r="H17" s="27"/>
      <c r="I17" s="24" t="s">
        <v>22</v>
      </c>
      <c r="J17" s="22" t="s">
        <v>1</v>
      </c>
      <c r="K17" s="27"/>
      <c r="L17" s="40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1:31" s="2" customFormat="1" ht="6.95" hidden="1" customHeight="1" x14ac:dyDescent="0.2">
      <c r="A18" s="27"/>
      <c r="B18" s="28"/>
      <c r="C18" s="27"/>
      <c r="D18" s="27"/>
      <c r="E18" s="27"/>
      <c r="F18" s="27"/>
      <c r="G18" s="27"/>
      <c r="H18" s="27"/>
      <c r="I18" s="27"/>
      <c r="J18" s="27"/>
      <c r="K18" s="27"/>
      <c r="L18" s="40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</row>
    <row r="19" spans="1:31" s="2" customFormat="1" ht="12" hidden="1" customHeight="1" x14ac:dyDescent="0.2">
      <c r="A19" s="27"/>
      <c r="B19" s="28"/>
      <c r="C19" s="27"/>
      <c r="D19" s="24" t="s">
        <v>23</v>
      </c>
      <c r="E19" s="27"/>
      <c r="F19" s="27"/>
      <c r="G19" s="27"/>
      <c r="H19" s="27"/>
      <c r="I19" s="24" t="s">
        <v>19</v>
      </c>
      <c r="J19" s="22" t="s">
        <v>24</v>
      </c>
      <c r="K19" s="27"/>
      <c r="L19" s="40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</row>
    <row r="20" spans="1:31" s="2" customFormat="1" ht="18" hidden="1" customHeight="1" x14ac:dyDescent="0.2">
      <c r="A20" s="27"/>
      <c r="B20" s="28"/>
      <c r="C20" s="27"/>
      <c r="D20" s="27"/>
      <c r="E20" s="22" t="s">
        <v>25</v>
      </c>
      <c r="F20" s="27"/>
      <c r="G20" s="27"/>
      <c r="H20" s="27"/>
      <c r="I20" s="24" t="s">
        <v>22</v>
      </c>
      <c r="J20" s="22" t="s">
        <v>26</v>
      </c>
      <c r="K20" s="27"/>
      <c r="L20" s="40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</row>
    <row r="21" spans="1:31" s="2" customFormat="1" ht="6.95" hidden="1" customHeight="1" x14ac:dyDescent="0.2">
      <c r="A21" s="27"/>
      <c r="B21" s="28"/>
      <c r="C21" s="27"/>
      <c r="D21" s="27"/>
      <c r="E21" s="27"/>
      <c r="F21" s="27"/>
      <c r="G21" s="27"/>
      <c r="H21" s="27"/>
      <c r="I21" s="27"/>
      <c r="J21" s="27"/>
      <c r="K21" s="27"/>
      <c r="L21" s="40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</row>
    <row r="22" spans="1:31" s="2" customFormat="1" ht="12" hidden="1" customHeight="1" x14ac:dyDescent="0.2">
      <c r="A22" s="27"/>
      <c r="B22" s="28"/>
      <c r="C22" s="27"/>
      <c r="D22" s="24" t="s">
        <v>27</v>
      </c>
      <c r="E22" s="27"/>
      <c r="F22" s="27"/>
      <c r="G22" s="27"/>
      <c r="H22" s="27"/>
      <c r="I22" s="24" t="s">
        <v>19</v>
      </c>
      <c r="J22" s="22" t="str">
        <f>IF('Rekapitulácia stavby'!AN16="","",'Rekapitulácia stavby'!AN16)</f>
        <v/>
      </c>
      <c r="K22" s="27"/>
      <c r="L22" s="40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</row>
    <row r="23" spans="1:31" s="2" customFormat="1" ht="18" hidden="1" customHeight="1" x14ac:dyDescent="0.2">
      <c r="A23" s="27"/>
      <c r="B23" s="28"/>
      <c r="C23" s="27"/>
      <c r="D23" s="27"/>
      <c r="E23" s="22" t="str">
        <f>IF('Rekapitulácia stavby'!E17="","",'Rekapitulácia stavby'!E17)</f>
        <v xml:space="preserve"> </v>
      </c>
      <c r="F23" s="27"/>
      <c r="G23" s="27"/>
      <c r="H23" s="27"/>
      <c r="I23" s="24" t="s">
        <v>22</v>
      </c>
      <c r="J23" s="22" t="str">
        <f>IF('Rekapitulácia stavby'!AN17="","",'Rekapitulácia stavby'!AN17)</f>
        <v/>
      </c>
      <c r="K23" s="27"/>
      <c r="L23" s="40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</row>
    <row r="24" spans="1:31" s="2" customFormat="1" ht="6.95" hidden="1" customHeight="1" x14ac:dyDescent="0.2">
      <c r="A24" s="27"/>
      <c r="B24" s="28"/>
      <c r="C24" s="27"/>
      <c r="D24" s="27"/>
      <c r="E24" s="27"/>
      <c r="F24" s="27"/>
      <c r="G24" s="27"/>
      <c r="H24" s="27"/>
      <c r="I24" s="27"/>
      <c r="J24" s="27"/>
      <c r="K24" s="27"/>
      <c r="L24" s="40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</row>
    <row r="25" spans="1:31" s="2" customFormat="1" ht="12" hidden="1" customHeight="1" x14ac:dyDescent="0.2">
      <c r="A25" s="27"/>
      <c r="B25" s="28"/>
      <c r="C25" s="27"/>
      <c r="D25" s="24" t="s">
        <v>29</v>
      </c>
      <c r="E25" s="27"/>
      <c r="F25" s="27"/>
      <c r="G25" s="27"/>
      <c r="H25" s="27"/>
      <c r="I25" s="24" t="s">
        <v>19</v>
      </c>
      <c r="J25" s="22" t="str">
        <f>IF('Rekapitulácia stavby'!AN19="","",'Rekapitulácia stavby'!AN19)</f>
        <v/>
      </c>
      <c r="K25" s="27"/>
      <c r="L25" s="40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</row>
    <row r="26" spans="1:31" s="2" customFormat="1" ht="18" hidden="1" customHeight="1" x14ac:dyDescent="0.2">
      <c r="A26" s="27"/>
      <c r="B26" s="28"/>
      <c r="C26" s="27"/>
      <c r="D26" s="27"/>
      <c r="E26" s="22" t="str">
        <f>IF('Rekapitulácia stavby'!E20="","",'Rekapitulácia stavby'!E20)</f>
        <v xml:space="preserve"> </v>
      </c>
      <c r="F26" s="27"/>
      <c r="G26" s="27"/>
      <c r="H26" s="27"/>
      <c r="I26" s="24" t="s">
        <v>22</v>
      </c>
      <c r="J26" s="22" t="str">
        <f>IF('Rekapitulácia stavby'!AN20="","",'Rekapitulácia stavby'!AN20)</f>
        <v/>
      </c>
      <c r="K26" s="27"/>
      <c r="L26" s="40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</row>
    <row r="27" spans="1:31" s="2" customFormat="1" ht="6.95" hidden="1" customHeight="1" x14ac:dyDescent="0.2">
      <c r="A27" s="27"/>
      <c r="B27" s="28"/>
      <c r="C27" s="27"/>
      <c r="D27" s="27"/>
      <c r="E27" s="27"/>
      <c r="F27" s="27"/>
      <c r="G27" s="27"/>
      <c r="H27" s="27"/>
      <c r="I27" s="27"/>
      <c r="J27" s="27"/>
      <c r="K27" s="27"/>
      <c r="L27" s="40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</row>
    <row r="28" spans="1:31" s="2" customFormat="1" ht="12" hidden="1" customHeight="1" x14ac:dyDescent="0.2">
      <c r="A28" s="27"/>
      <c r="B28" s="28"/>
      <c r="C28" s="27"/>
      <c r="D28" s="24" t="s">
        <v>30</v>
      </c>
      <c r="E28" s="27"/>
      <c r="F28" s="27"/>
      <c r="G28" s="27"/>
      <c r="H28" s="27"/>
      <c r="I28" s="27"/>
      <c r="J28" s="27"/>
      <c r="K28" s="27"/>
      <c r="L28" s="40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</row>
    <row r="29" spans="1:31" s="8" customFormat="1" ht="16.5" hidden="1" customHeight="1" x14ac:dyDescent="0.2">
      <c r="A29" s="98"/>
      <c r="B29" s="99"/>
      <c r="C29" s="98"/>
      <c r="D29" s="98"/>
      <c r="E29" s="227" t="s">
        <v>501</v>
      </c>
      <c r="F29" s="227"/>
      <c r="G29" s="227"/>
      <c r="H29" s="227"/>
      <c r="I29" s="98"/>
      <c r="J29" s="98"/>
      <c r="K29" s="98"/>
      <c r="L29" s="100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</row>
    <row r="30" spans="1:31" s="2" customFormat="1" ht="6.95" hidden="1" customHeight="1" x14ac:dyDescent="0.2">
      <c r="A30" s="27"/>
      <c r="B30" s="28"/>
      <c r="C30" s="27"/>
      <c r="D30" s="27"/>
      <c r="E30" s="27"/>
      <c r="F30" s="27"/>
      <c r="G30" s="27"/>
      <c r="H30" s="27"/>
      <c r="I30" s="27"/>
      <c r="J30" s="27"/>
      <c r="K30" s="27"/>
      <c r="L30" s="40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</row>
    <row r="31" spans="1:31" s="2" customFormat="1" ht="6.95" hidden="1" customHeight="1" x14ac:dyDescent="0.2">
      <c r="A31" s="27"/>
      <c r="B31" s="28"/>
      <c r="C31" s="27"/>
      <c r="D31" s="64"/>
      <c r="E31" s="64"/>
      <c r="F31" s="64"/>
      <c r="G31" s="64"/>
      <c r="H31" s="64"/>
      <c r="I31" s="64"/>
      <c r="J31" s="64"/>
      <c r="K31" s="64"/>
      <c r="L31" s="40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</row>
    <row r="32" spans="1:31" s="2" customFormat="1" ht="25.35" hidden="1" customHeight="1" x14ac:dyDescent="0.2">
      <c r="A32" s="27"/>
      <c r="B32" s="28"/>
      <c r="C32" s="27"/>
      <c r="D32" s="101" t="s">
        <v>31</v>
      </c>
      <c r="E32" s="27"/>
      <c r="F32" s="27"/>
      <c r="G32" s="27"/>
      <c r="H32" s="27"/>
      <c r="I32" s="27"/>
      <c r="J32" s="69">
        <f>ROUND(J126, 2)</f>
        <v>49818.35</v>
      </c>
      <c r="K32" s="27"/>
      <c r="L32" s="40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  <row r="33" spans="1:31" s="2" customFormat="1" ht="6.95" hidden="1" customHeight="1" x14ac:dyDescent="0.2">
      <c r="A33" s="27"/>
      <c r="B33" s="28"/>
      <c r="C33" s="27"/>
      <c r="D33" s="64"/>
      <c r="E33" s="64"/>
      <c r="F33" s="64"/>
      <c r="G33" s="64"/>
      <c r="H33" s="64"/>
      <c r="I33" s="64"/>
      <c r="J33" s="64"/>
      <c r="K33" s="64"/>
      <c r="L33" s="40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</row>
    <row r="34" spans="1:31" s="2" customFormat="1" ht="14.45" hidden="1" customHeight="1" x14ac:dyDescent="0.2">
      <c r="A34" s="27"/>
      <c r="B34" s="28"/>
      <c r="C34" s="27"/>
      <c r="D34" s="27"/>
      <c r="E34" s="27"/>
      <c r="F34" s="31" t="s">
        <v>33</v>
      </c>
      <c r="G34" s="27"/>
      <c r="H34" s="27"/>
      <c r="I34" s="31" t="s">
        <v>32</v>
      </c>
      <c r="J34" s="31" t="s">
        <v>34</v>
      </c>
      <c r="K34" s="27"/>
      <c r="L34" s="40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</row>
    <row r="35" spans="1:31" s="2" customFormat="1" ht="14.45" hidden="1" customHeight="1" x14ac:dyDescent="0.2">
      <c r="A35" s="27"/>
      <c r="B35" s="28"/>
      <c r="C35" s="27"/>
      <c r="D35" s="102" t="s">
        <v>35</v>
      </c>
      <c r="E35" s="33" t="s">
        <v>36</v>
      </c>
      <c r="F35" s="103">
        <f>ROUND((SUM(BE126:BE157)),  2)</f>
        <v>0</v>
      </c>
      <c r="G35" s="104"/>
      <c r="H35" s="104"/>
      <c r="I35" s="105">
        <v>0.2</v>
      </c>
      <c r="J35" s="103">
        <f>ROUND(((SUM(BE126:BE157))*I35),  2)</f>
        <v>0</v>
      </c>
      <c r="K35" s="27"/>
      <c r="L35" s="40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</row>
    <row r="36" spans="1:31" s="2" customFormat="1" ht="14.45" hidden="1" customHeight="1" x14ac:dyDescent="0.2">
      <c r="A36" s="27"/>
      <c r="B36" s="28"/>
      <c r="C36" s="27"/>
      <c r="D36" s="27"/>
      <c r="E36" s="33" t="s">
        <v>37</v>
      </c>
      <c r="F36" s="106">
        <f>ROUND((SUM(BF126:BF157)),  2)</f>
        <v>11532.32</v>
      </c>
      <c r="G36" s="27"/>
      <c r="H36" s="27"/>
      <c r="I36" s="107">
        <v>0.2</v>
      </c>
      <c r="J36" s="106">
        <f>ROUND(((SUM(BF126:BF157))*I36),  2)</f>
        <v>2306.46</v>
      </c>
      <c r="K36" s="27"/>
      <c r="L36" s="40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</row>
    <row r="37" spans="1:31" s="2" customFormat="1" ht="14.45" hidden="1" customHeight="1" x14ac:dyDescent="0.2">
      <c r="A37" s="27"/>
      <c r="B37" s="28"/>
      <c r="C37" s="27"/>
      <c r="D37" s="27"/>
      <c r="E37" s="24" t="s">
        <v>38</v>
      </c>
      <c r="F37" s="106">
        <f>ROUND((SUM(BG126:BG157)),  2)</f>
        <v>0</v>
      </c>
      <c r="G37" s="27"/>
      <c r="H37" s="27"/>
      <c r="I37" s="107">
        <v>0.2</v>
      </c>
      <c r="J37" s="106">
        <f>0</f>
        <v>0</v>
      </c>
      <c r="K37" s="27"/>
      <c r="L37" s="40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</row>
    <row r="38" spans="1:31" s="2" customFormat="1" ht="14.45" hidden="1" customHeight="1" x14ac:dyDescent="0.2">
      <c r="A38" s="27"/>
      <c r="B38" s="28"/>
      <c r="C38" s="27"/>
      <c r="D38" s="27"/>
      <c r="E38" s="24" t="s">
        <v>39</v>
      </c>
      <c r="F38" s="106">
        <f>ROUND((SUM(BH126:BH157)),  2)</f>
        <v>0</v>
      </c>
      <c r="G38" s="27"/>
      <c r="H38" s="27"/>
      <c r="I38" s="107">
        <v>0.2</v>
      </c>
      <c r="J38" s="106">
        <f>0</f>
        <v>0</v>
      </c>
      <c r="K38" s="27"/>
      <c r="L38" s="40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</row>
    <row r="39" spans="1:31" s="2" customFormat="1" ht="14.45" hidden="1" customHeight="1" x14ac:dyDescent="0.2">
      <c r="A39" s="27"/>
      <c r="B39" s="28"/>
      <c r="C39" s="27"/>
      <c r="D39" s="27"/>
      <c r="E39" s="33" t="s">
        <v>40</v>
      </c>
      <c r="F39" s="103">
        <f>ROUND((SUM(BI126:BI157)),  2)</f>
        <v>0</v>
      </c>
      <c r="G39" s="104"/>
      <c r="H39" s="104"/>
      <c r="I39" s="105">
        <v>0</v>
      </c>
      <c r="J39" s="103">
        <f>0</f>
        <v>0</v>
      </c>
      <c r="K39" s="27"/>
      <c r="L39" s="40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</row>
    <row r="40" spans="1:31" s="2" customFormat="1" ht="6.95" hidden="1" customHeight="1" x14ac:dyDescent="0.2">
      <c r="A40" s="27"/>
      <c r="B40" s="28"/>
      <c r="C40" s="27"/>
      <c r="D40" s="27"/>
      <c r="E40" s="27"/>
      <c r="F40" s="27"/>
      <c r="G40" s="27"/>
      <c r="H40" s="27"/>
      <c r="I40" s="27"/>
      <c r="J40" s="27"/>
      <c r="K40" s="27"/>
      <c r="L40" s="40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</row>
    <row r="41" spans="1:31" s="2" customFormat="1" ht="25.35" hidden="1" customHeight="1" x14ac:dyDescent="0.2">
      <c r="A41" s="27"/>
      <c r="B41" s="28"/>
      <c r="C41" s="108"/>
      <c r="D41" s="109" t="s">
        <v>41</v>
      </c>
      <c r="E41" s="58"/>
      <c r="F41" s="58"/>
      <c r="G41" s="110" t="s">
        <v>42</v>
      </c>
      <c r="H41" s="111" t="s">
        <v>43</v>
      </c>
      <c r="I41" s="58"/>
      <c r="J41" s="112">
        <f>SUM(J32:J39)</f>
        <v>52124.81</v>
      </c>
      <c r="K41" s="113"/>
      <c r="L41" s="40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</row>
    <row r="42" spans="1:31" s="2" customFormat="1" ht="14.45" hidden="1" customHeight="1" x14ac:dyDescent="0.2">
      <c r="A42" s="27"/>
      <c r="B42" s="28"/>
      <c r="C42" s="27"/>
      <c r="D42" s="27"/>
      <c r="E42" s="27"/>
      <c r="F42" s="27"/>
      <c r="G42" s="27"/>
      <c r="H42" s="27"/>
      <c r="I42" s="27"/>
      <c r="J42" s="27"/>
      <c r="K42" s="27"/>
      <c r="L42" s="40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</row>
    <row r="43" spans="1:31" s="1" customFormat="1" ht="14.45" hidden="1" customHeight="1" x14ac:dyDescent="0.2">
      <c r="B43" s="18"/>
      <c r="L43" s="18"/>
    </row>
    <row r="44" spans="1:31" s="1" customFormat="1" ht="14.45" hidden="1" customHeight="1" x14ac:dyDescent="0.2">
      <c r="B44" s="18"/>
      <c r="L44" s="18"/>
    </row>
    <row r="45" spans="1:31" s="1" customFormat="1" ht="14.45" hidden="1" customHeight="1" x14ac:dyDescent="0.2">
      <c r="B45" s="18"/>
      <c r="L45" s="18"/>
    </row>
    <row r="46" spans="1:31" s="1" customFormat="1" ht="14.45" hidden="1" customHeight="1" x14ac:dyDescent="0.2">
      <c r="B46" s="18"/>
      <c r="L46" s="18"/>
    </row>
    <row r="47" spans="1:31" s="1" customFormat="1" ht="14.45" hidden="1" customHeight="1" x14ac:dyDescent="0.2">
      <c r="B47" s="18"/>
      <c r="L47" s="18"/>
    </row>
    <row r="48" spans="1:31" s="1" customFormat="1" ht="14.45" hidden="1" customHeight="1" x14ac:dyDescent="0.2">
      <c r="B48" s="18"/>
      <c r="L48" s="18"/>
    </row>
    <row r="49" spans="1:31" s="1" customFormat="1" ht="14.45" hidden="1" customHeight="1" x14ac:dyDescent="0.2">
      <c r="B49" s="18"/>
      <c r="L49" s="18"/>
    </row>
    <row r="50" spans="1:31" s="2" customFormat="1" ht="14.45" hidden="1" customHeight="1" x14ac:dyDescent="0.2">
      <c r="B50" s="40"/>
      <c r="D50" s="41" t="s">
        <v>44</v>
      </c>
      <c r="E50" s="42"/>
      <c r="F50" s="42"/>
      <c r="G50" s="41" t="s">
        <v>45</v>
      </c>
      <c r="H50" s="42"/>
      <c r="I50" s="42"/>
      <c r="J50" s="42"/>
      <c r="K50" s="42"/>
      <c r="L50" s="40"/>
    </row>
    <row r="51" spans="1:31" hidden="1" x14ac:dyDescent="0.2">
      <c r="B51" s="18"/>
      <c r="L51" s="18"/>
    </row>
    <row r="52" spans="1:31" hidden="1" x14ac:dyDescent="0.2">
      <c r="B52" s="18"/>
      <c r="L52" s="18"/>
    </row>
    <row r="53" spans="1:31" hidden="1" x14ac:dyDescent="0.2">
      <c r="B53" s="18"/>
      <c r="L53" s="18"/>
    </row>
    <row r="54" spans="1:31" hidden="1" x14ac:dyDescent="0.2">
      <c r="B54" s="18"/>
      <c r="L54" s="18"/>
    </row>
    <row r="55" spans="1:31" hidden="1" x14ac:dyDescent="0.2">
      <c r="B55" s="18"/>
      <c r="L55" s="18"/>
    </row>
    <row r="56" spans="1:31" hidden="1" x14ac:dyDescent="0.2">
      <c r="B56" s="18"/>
      <c r="L56" s="18"/>
    </row>
    <row r="57" spans="1:31" hidden="1" x14ac:dyDescent="0.2">
      <c r="B57" s="18"/>
      <c r="L57" s="18"/>
    </row>
    <row r="58" spans="1:31" hidden="1" x14ac:dyDescent="0.2">
      <c r="B58" s="18"/>
      <c r="L58" s="18"/>
    </row>
    <row r="59" spans="1:31" hidden="1" x14ac:dyDescent="0.2">
      <c r="B59" s="18"/>
      <c r="L59" s="18"/>
    </row>
    <row r="60" spans="1:31" hidden="1" x14ac:dyDescent="0.2">
      <c r="B60" s="18"/>
      <c r="L60" s="18"/>
    </row>
    <row r="61" spans="1:31" s="2" customFormat="1" ht="12.75" hidden="1" x14ac:dyDescent="0.2">
      <c r="A61" s="27"/>
      <c r="B61" s="28"/>
      <c r="C61" s="27"/>
      <c r="D61" s="43" t="s">
        <v>46</v>
      </c>
      <c r="E61" s="30"/>
      <c r="F61" s="114" t="s">
        <v>47</v>
      </c>
      <c r="G61" s="43" t="s">
        <v>46</v>
      </c>
      <c r="H61" s="30"/>
      <c r="I61" s="30"/>
      <c r="J61" s="115" t="s">
        <v>47</v>
      </c>
      <c r="K61" s="30"/>
      <c r="L61" s="40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</row>
    <row r="62" spans="1:31" hidden="1" x14ac:dyDescent="0.2">
      <c r="B62" s="18"/>
      <c r="L62" s="18"/>
    </row>
    <row r="63" spans="1:31" hidden="1" x14ac:dyDescent="0.2">
      <c r="B63" s="18"/>
      <c r="L63" s="18"/>
    </row>
    <row r="64" spans="1:31" hidden="1" x14ac:dyDescent="0.2">
      <c r="B64" s="18"/>
      <c r="L64" s="18"/>
    </row>
    <row r="65" spans="1:31" s="2" customFormat="1" ht="12.75" hidden="1" x14ac:dyDescent="0.2">
      <c r="A65" s="27"/>
      <c r="B65" s="28"/>
      <c r="C65" s="27"/>
      <c r="D65" s="41" t="s">
        <v>48</v>
      </c>
      <c r="E65" s="44"/>
      <c r="F65" s="44"/>
      <c r="G65" s="41" t="s">
        <v>49</v>
      </c>
      <c r="H65" s="44"/>
      <c r="I65" s="44"/>
      <c r="J65" s="44"/>
      <c r="K65" s="44"/>
      <c r="L65" s="40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</row>
    <row r="66" spans="1:31" hidden="1" x14ac:dyDescent="0.2">
      <c r="B66" s="18"/>
      <c r="L66" s="18"/>
    </row>
    <row r="67" spans="1:31" hidden="1" x14ac:dyDescent="0.2">
      <c r="B67" s="18"/>
      <c r="L67" s="18"/>
    </row>
    <row r="68" spans="1:31" hidden="1" x14ac:dyDescent="0.2">
      <c r="B68" s="18"/>
      <c r="L68" s="18"/>
    </row>
    <row r="69" spans="1:31" hidden="1" x14ac:dyDescent="0.2">
      <c r="B69" s="18"/>
      <c r="L69" s="18"/>
    </row>
    <row r="70" spans="1:31" hidden="1" x14ac:dyDescent="0.2">
      <c r="B70" s="18"/>
      <c r="L70" s="18"/>
    </row>
    <row r="71" spans="1:31" hidden="1" x14ac:dyDescent="0.2">
      <c r="B71" s="18"/>
      <c r="L71" s="18"/>
    </row>
    <row r="72" spans="1:31" hidden="1" x14ac:dyDescent="0.2">
      <c r="B72" s="18"/>
      <c r="L72" s="18"/>
    </row>
    <row r="73" spans="1:31" hidden="1" x14ac:dyDescent="0.2">
      <c r="B73" s="18"/>
      <c r="L73" s="18"/>
    </row>
    <row r="74" spans="1:31" hidden="1" x14ac:dyDescent="0.2">
      <c r="B74" s="18"/>
      <c r="L74" s="18"/>
    </row>
    <row r="75" spans="1:31" hidden="1" x14ac:dyDescent="0.2">
      <c r="B75" s="18"/>
      <c r="L75" s="18"/>
    </row>
    <row r="76" spans="1:31" s="2" customFormat="1" ht="12.75" hidden="1" x14ac:dyDescent="0.2">
      <c r="A76" s="27"/>
      <c r="B76" s="28"/>
      <c r="C76" s="27"/>
      <c r="D76" s="43" t="s">
        <v>46</v>
      </c>
      <c r="E76" s="30"/>
      <c r="F76" s="114" t="s">
        <v>47</v>
      </c>
      <c r="G76" s="43" t="s">
        <v>46</v>
      </c>
      <c r="H76" s="30"/>
      <c r="I76" s="30"/>
      <c r="J76" s="115" t="s">
        <v>47</v>
      </c>
      <c r="K76" s="30"/>
      <c r="L76" s="40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</row>
    <row r="77" spans="1:31" s="2" customFormat="1" ht="14.45" hidden="1" customHeight="1" x14ac:dyDescent="0.2">
      <c r="A77" s="27"/>
      <c r="B77" s="45"/>
      <c r="C77" s="46"/>
      <c r="D77" s="46"/>
      <c r="E77" s="46"/>
      <c r="F77" s="46"/>
      <c r="G77" s="46"/>
      <c r="H77" s="46"/>
      <c r="I77" s="46"/>
      <c r="J77" s="46"/>
      <c r="K77" s="46"/>
      <c r="L77" s="40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</row>
    <row r="78" spans="1:31" hidden="1" x14ac:dyDescent="0.2"/>
    <row r="79" spans="1:31" hidden="1" x14ac:dyDescent="0.2"/>
    <row r="80" spans="1:31" hidden="1" x14ac:dyDescent="0.2"/>
    <row r="81" spans="1:31" s="2" customFormat="1" ht="6.95" hidden="1" customHeight="1" x14ac:dyDescent="0.2">
      <c r="A81" s="27"/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0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</row>
    <row r="82" spans="1:31" s="2" customFormat="1" ht="24.95" hidden="1" customHeight="1" x14ac:dyDescent="0.2">
      <c r="A82" s="27"/>
      <c r="B82" s="28"/>
      <c r="C82" s="19" t="s">
        <v>99</v>
      </c>
      <c r="D82" s="27"/>
      <c r="E82" s="27"/>
      <c r="F82" s="27"/>
      <c r="G82" s="27"/>
      <c r="H82" s="27"/>
      <c r="I82" s="27"/>
      <c r="J82" s="27"/>
      <c r="K82" s="27"/>
      <c r="L82" s="40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</row>
    <row r="83" spans="1:31" s="2" customFormat="1" ht="6.95" hidden="1" customHeight="1" x14ac:dyDescent="0.2">
      <c r="A83" s="27"/>
      <c r="B83" s="28"/>
      <c r="C83" s="27"/>
      <c r="D83" s="27"/>
      <c r="E83" s="27"/>
      <c r="F83" s="27"/>
      <c r="G83" s="27"/>
      <c r="H83" s="27"/>
      <c r="I83" s="27"/>
      <c r="J83" s="27"/>
      <c r="K83" s="27"/>
      <c r="L83" s="40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</row>
    <row r="84" spans="1:31" s="2" customFormat="1" ht="12" hidden="1" customHeight="1" x14ac:dyDescent="0.2">
      <c r="A84" s="27"/>
      <c r="B84" s="28"/>
      <c r="C84" s="24" t="s">
        <v>12</v>
      </c>
      <c r="D84" s="27"/>
      <c r="E84" s="27"/>
      <c r="F84" s="27"/>
      <c r="G84" s="27"/>
      <c r="H84" s="27"/>
      <c r="I84" s="27"/>
      <c r="J84" s="27"/>
      <c r="K84" s="27"/>
      <c r="L84" s="40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</row>
    <row r="85" spans="1:31" s="2" customFormat="1" ht="16.5" hidden="1" customHeight="1" x14ac:dyDescent="0.2">
      <c r="A85" s="27"/>
      <c r="B85" s="28"/>
      <c r="C85" s="27"/>
      <c r="D85" s="27"/>
      <c r="E85" s="232" t="str">
        <f>E7</f>
        <v>Rekonštr.cesty II/499  Havran - naviac práce 1 (km 2,500-4,3716)</v>
      </c>
      <c r="F85" s="233"/>
      <c r="G85" s="233"/>
      <c r="H85" s="233"/>
      <c r="I85" s="27"/>
      <c r="J85" s="27"/>
      <c r="K85" s="27"/>
      <c r="L85" s="40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</row>
    <row r="86" spans="1:31" s="1" customFormat="1" ht="12" hidden="1" customHeight="1" x14ac:dyDescent="0.2">
      <c r="B86" s="18"/>
      <c r="C86" s="24" t="s">
        <v>95</v>
      </c>
      <c r="L86" s="18"/>
    </row>
    <row r="87" spans="1:31" s="2" customFormat="1" ht="16.5" hidden="1" customHeight="1" x14ac:dyDescent="0.2">
      <c r="A87" s="27"/>
      <c r="B87" s="28"/>
      <c r="C87" s="27"/>
      <c r="D87" s="27"/>
      <c r="E87" s="232" t="s">
        <v>96</v>
      </c>
      <c r="F87" s="231"/>
      <c r="G87" s="231"/>
      <c r="H87" s="231"/>
      <c r="I87" s="27"/>
      <c r="J87" s="27"/>
      <c r="K87" s="27"/>
      <c r="L87" s="40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</row>
    <row r="88" spans="1:31" s="2" customFormat="1" ht="12" hidden="1" customHeight="1" x14ac:dyDescent="0.2">
      <c r="A88" s="27"/>
      <c r="B88" s="28"/>
      <c r="C88" s="24" t="s">
        <v>97</v>
      </c>
      <c r="D88" s="27"/>
      <c r="E88" s="27"/>
      <c r="F88" s="27"/>
      <c r="G88" s="27"/>
      <c r="H88" s="27"/>
      <c r="I88" s="27"/>
      <c r="J88" s="27"/>
      <c r="K88" s="27"/>
      <c r="L88" s="40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</row>
    <row r="89" spans="1:31" s="2" customFormat="1" ht="30" hidden="1" customHeight="1" x14ac:dyDescent="0.2">
      <c r="A89" s="27"/>
      <c r="B89" s="28"/>
      <c r="C89" s="27"/>
      <c r="D89" s="27"/>
      <c r="E89" s="190" t="str">
        <f>E11</f>
        <v>02 nav. pr. 1 - Zvýšenie únosnosti podložia v km 3,6322-3,9000 vľavo</v>
      </c>
      <c r="F89" s="231"/>
      <c r="G89" s="231"/>
      <c r="H89" s="231"/>
      <c r="I89" s="27"/>
      <c r="J89" s="27"/>
      <c r="K89" s="27"/>
      <c r="L89" s="40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</row>
    <row r="90" spans="1:31" s="2" customFormat="1" ht="6.95" hidden="1" customHeight="1" x14ac:dyDescent="0.2">
      <c r="A90" s="27"/>
      <c r="B90" s="28"/>
      <c r="C90" s="27"/>
      <c r="D90" s="27"/>
      <c r="E90" s="27"/>
      <c r="F90" s="27"/>
      <c r="G90" s="27"/>
      <c r="H90" s="27"/>
      <c r="I90" s="27"/>
      <c r="J90" s="27"/>
      <c r="K90" s="27"/>
      <c r="L90" s="40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</row>
    <row r="91" spans="1:31" s="2" customFormat="1" ht="12" hidden="1" customHeight="1" x14ac:dyDescent="0.2">
      <c r="A91" s="27"/>
      <c r="B91" s="28"/>
      <c r="C91" s="24" t="s">
        <v>15</v>
      </c>
      <c r="D91" s="27"/>
      <c r="E91" s="27"/>
      <c r="F91" s="22" t="str">
        <f>F14</f>
        <v xml:space="preserve"> </v>
      </c>
      <c r="G91" s="27"/>
      <c r="H91" s="27"/>
      <c r="I91" s="24" t="s">
        <v>17</v>
      </c>
      <c r="J91" s="53">
        <f>IF(J14="","",J14)</f>
        <v>0</v>
      </c>
      <c r="K91" s="27"/>
      <c r="L91" s="40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</row>
    <row r="92" spans="1:31" s="2" customFormat="1" ht="6.95" hidden="1" customHeight="1" x14ac:dyDescent="0.2">
      <c r="A92" s="27"/>
      <c r="B92" s="28"/>
      <c r="C92" s="27"/>
      <c r="D92" s="27"/>
      <c r="E92" s="27"/>
      <c r="F92" s="27"/>
      <c r="G92" s="27"/>
      <c r="H92" s="27"/>
      <c r="I92" s="27"/>
      <c r="J92" s="27"/>
      <c r="K92" s="27"/>
      <c r="L92" s="40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</row>
    <row r="93" spans="1:31" s="2" customFormat="1" ht="15.2" hidden="1" customHeight="1" x14ac:dyDescent="0.2">
      <c r="A93" s="27"/>
      <c r="B93" s="28"/>
      <c r="C93" s="24" t="s">
        <v>18</v>
      </c>
      <c r="D93" s="27"/>
      <c r="E93" s="27"/>
      <c r="F93" s="22" t="str">
        <f>E17</f>
        <v>Trnavský samosprávny kraj</v>
      </c>
      <c r="G93" s="27"/>
      <c r="H93" s="27"/>
      <c r="I93" s="24" t="s">
        <v>27</v>
      </c>
      <c r="J93" s="25" t="str">
        <f>E23</f>
        <v xml:space="preserve"> </v>
      </c>
      <c r="K93" s="27"/>
      <c r="L93" s="40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</row>
    <row r="94" spans="1:31" s="2" customFormat="1" ht="15.2" hidden="1" customHeight="1" x14ac:dyDescent="0.2">
      <c r="A94" s="27"/>
      <c r="B94" s="28"/>
      <c r="C94" s="24" t="s">
        <v>23</v>
      </c>
      <c r="D94" s="27"/>
      <c r="E94" s="27"/>
      <c r="F94" s="22" t="str">
        <f>IF(E20="","",E20)</f>
        <v>Swietelsky-Slovakia spol. s r.o.</v>
      </c>
      <c r="G94" s="27"/>
      <c r="H94" s="27"/>
      <c r="I94" s="24" t="s">
        <v>29</v>
      </c>
      <c r="J94" s="25" t="str">
        <f>E26</f>
        <v xml:space="preserve"> </v>
      </c>
      <c r="K94" s="27"/>
      <c r="L94" s="40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</row>
    <row r="95" spans="1:31" s="2" customFormat="1" ht="10.35" hidden="1" customHeight="1" x14ac:dyDescent="0.2">
      <c r="A95" s="27"/>
      <c r="B95" s="28"/>
      <c r="C95" s="27"/>
      <c r="D95" s="27"/>
      <c r="E95" s="27"/>
      <c r="F95" s="27"/>
      <c r="G95" s="27"/>
      <c r="H95" s="27"/>
      <c r="I95" s="27"/>
      <c r="J95" s="27"/>
      <c r="K95" s="27"/>
      <c r="L95" s="40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</row>
    <row r="96" spans="1:31" s="2" customFormat="1" ht="29.25" hidden="1" customHeight="1" x14ac:dyDescent="0.2">
      <c r="A96" s="27"/>
      <c r="B96" s="28"/>
      <c r="C96" s="116" t="s">
        <v>100</v>
      </c>
      <c r="D96" s="108"/>
      <c r="E96" s="108"/>
      <c r="F96" s="108"/>
      <c r="G96" s="108"/>
      <c r="H96" s="108"/>
      <c r="I96" s="108"/>
      <c r="J96" s="117" t="s">
        <v>101</v>
      </c>
      <c r="K96" s="108"/>
      <c r="L96" s="40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</row>
    <row r="97" spans="1:47" s="2" customFormat="1" ht="10.35" hidden="1" customHeight="1" x14ac:dyDescent="0.2">
      <c r="A97" s="27"/>
      <c r="B97" s="28"/>
      <c r="C97" s="27"/>
      <c r="D97" s="27"/>
      <c r="E97" s="27"/>
      <c r="F97" s="27"/>
      <c r="G97" s="27"/>
      <c r="H97" s="27"/>
      <c r="I97" s="27"/>
      <c r="J97" s="27"/>
      <c r="K97" s="27"/>
      <c r="L97" s="40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</row>
    <row r="98" spans="1:47" s="2" customFormat="1" ht="22.9" hidden="1" customHeight="1" x14ac:dyDescent="0.2">
      <c r="A98" s="27"/>
      <c r="B98" s="28"/>
      <c r="C98" s="118" t="s">
        <v>102</v>
      </c>
      <c r="D98" s="27"/>
      <c r="E98" s="27"/>
      <c r="F98" s="27"/>
      <c r="G98" s="27"/>
      <c r="H98" s="27"/>
      <c r="I98" s="27"/>
      <c r="J98" s="69">
        <f>J126</f>
        <v>49818.346999999994</v>
      </c>
      <c r="K98" s="27"/>
      <c r="L98" s="40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U98" s="15" t="s">
        <v>103</v>
      </c>
    </row>
    <row r="99" spans="1:47" s="9" customFormat="1" ht="24.95" hidden="1" customHeight="1" x14ac:dyDescent="0.2">
      <c r="B99" s="119"/>
      <c r="D99" s="120" t="s">
        <v>502</v>
      </c>
      <c r="E99" s="121"/>
      <c r="F99" s="121"/>
      <c r="G99" s="121"/>
      <c r="H99" s="121"/>
      <c r="I99" s="121"/>
      <c r="J99" s="122">
        <f>J127</f>
        <v>49818.346999999994</v>
      </c>
      <c r="L99" s="119"/>
    </row>
    <row r="100" spans="1:47" s="10" customFormat="1" ht="19.899999999999999" hidden="1" customHeight="1" x14ac:dyDescent="0.2">
      <c r="B100" s="123"/>
      <c r="D100" s="124" t="s">
        <v>105</v>
      </c>
      <c r="E100" s="125"/>
      <c r="F100" s="125"/>
      <c r="G100" s="125"/>
      <c r="H100" s="125"/>
      <c r="I100" s="125"/>
      <c r="J100" s="126">
        <f>J128</f>
        <v>6930.21</v>
      </c>
      <c r="L100" s="123"/>
    </row>
    <row r="101" spans="1:47" s="10" customFormat="1" ht="19.899999999999999" hidden="1" customHeight="1" x14ac:dyDescent="0.2">
      <c r="B101" s="123"/>
      <c r="D101" s="124" t="s">
        <v>106</v>
      </c>
      <c r="E101" s="125"/>
      <c r="F101" s="125"/>
      <c r="G101" s="125"/>
      <c r="H101" s="125"/>
      <c r="I101" s="125"/>
      <c r="J101" s="126">
        <f>J142</f>
        <v>3540.12</v>
      </c>
      <c r="L101" s="123"/>
    </row>
    <row r="102" spans="1:47" s="10" customFormat="1" ht="19.899999999999999" hidden="1" customHeight="1" x14ac:dyDescent="0.2">
      <c r="B102" s="123"/>
      <c r="D102" s="124" t="s">
        <v>108</v>
      </c>
      <c r="E102" s="125"/>
      <c r="F102" s="125"/>
      <c r="G102" s="125"/>
      <c r="H102" s="125"/>
      <c r="I102" s="125"/>
      <c r="J102" s="126">
        <f>J149</f>
        <v>38286.026999999995</v>
      </c>
      <c r="L102" s="123"/>
    </row>
    <row r="103" spans="1:47" s="10" customFormat="1" ht="19.899999999999999" hidden="1" customHeight="1" x14ac:dyDescent="0.2">
      <c r="B103" s="123"/>
      <c r="D103" s="124" t="s">
        <v>110</v>
      </c>
      <c r="E103" s="125"/>
      <c r="F103" s="125"/>
      <c r="G103" s="125"/>
      <c r="H103" s="125"/>
      <c r="I103" s="125"/>
      <c r="J103" s="126">
        <f>J151</f>
        <v>688.34</v>
      </c>
      <c r="L103" s="123"/>
    </row>
    <row r="104" spans="1:47" s="10" customFormat="1" ht="19.899999999999999" hidden="1" customHeight="1" x14ac:dyDescent="0.2">
      <c r="B104" s="123"/>
      <c r="D104" s="124" t="s">
        <v>112</v>
      </c>
      <c r="E104" s="125"/>
      <c r="F104" s="125"/>
      <c r="G104" s="125"/>
      <c r="H104" s="125"/>
      <c r="I104" s="125"/>
      <c r="J104" s="126">
        <f>J156</f>
        <v>373.65</v>
      </c>
      <c r="L104" s="123"/>
    </row>
    <row r="105" spans="1:47" s="2" customFormat="1" ht="21.75" hidden="1" customHeight="1" x14ac:dyDescent="0.2">
      <c r="A105" s="27"/>
      <c r="B105" s="28"/>
      <c r="C105" s="27"/>
      <c r="D105" s="27"/>
      <c r="E105" s="27"/>
      <c r="F105" s="27"/>
      <c r="G105" s="27"/>
      <c r="H105" s="27"/>
      <c r="I105" s="27"/>
      <c r="J105" s="27"/>
      <c r="K105" s="27"/>
      <c r="L105" s="40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</row>
    <row r="106" spans="1:47" s="2" customFormat="1" ht="6.95" hidden="1" customHeight="1" x14ac:dyDescent="0.2">
      <c r="A106" s="27"/>
      <c r="B106" s="45"/>
      <c r="C106" s="46"/>
      <c r="D106" s="46"/>
      <c r="E106" s="46"/>
      <c r="F106" s="46"/>
      <c r="G106" s="46"/>
      <c r="H106" s="46"/>
      <c r="I106" s="46"/>
      <c r="J106" s="46"/>
      <c r="K106" s="46"/>
      <c r="L106" s="40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</row>
    <row r="107" spans="1:47" hidden="1" x14ac:dyDescent="0.2"/>
    <row r="108" spans="1:47" hidden="1" x14ac:dyDescent="0.2"/>
    <row r="109" spans="1:47" hidden="1" x14ac:dyDescent="0.2"/>
    <row r="110" spans="1:47" s="2" customFormat="1" ht="6.95" customHeight="1" x14ac:dyDescent="0.2">
      <c r="A110" s="27"/>
      <c r="B110" s="47"/>
      <c r="C110" s="48"/>
      <c r="D110" s="48"/>
      <c r="E110" s="48"/>
      <c r="F110" s="48"/>
      <c r="G110" s="48"/>
      <c r="H110" s="48"/>
      <c r="I110" s="48"/>
      <c r="J110" s="48"/>
      <c r="K110" s="48"/>
      <c r="L110" s="40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</row>
    <row r="111" spans="1:47" s="2" customFormat="1" ht="24.95" customHeight="1" x14ac:dyDescent="0.2">
      <c r="A111" s="27"/>
      <c r="B111" s="28"/>
      <c r="C111" s="19" t="s">
        <v>115</v>
      </c>
      <c r="D111" s="27"/>
      <c r="E111" s="27"/>
      <c r="F111" s="27"/>
      <c r="G111" s="27"/>
      <c r="H111" s="27"/>
      <c r="I111" s="27"/>
      <c r="J111" s="27"/>
      <c r="K111" s="27"/>
      <c r="L111" s="40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</row>
    <row r="112" spans="1:47" s="2" customFormat="1" ht="6.95" customHeight="1" x14ac:dyDescent="0.2">
      <c r="A112" s="27"/>
      <c r="B112" s="28"/>
      <c r="C112" s="27"/>
      <c r="D112" s="27"/>
      <c r="E112" s="27"/>
      <c r="F112" s="27"/>
      <c r="G112" s="27"/>
      <c r="H112" s="27"/>
      <c r="I112" s="27"/>
      <c r="J112" s="27"/>
      <c r="K112" s="27"/>
      <c r="L112" s="40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</row>
    <row r="113" spans="1:63" s="2" customFormat="1" ht="12" customHeight="1" x14ac:dyDescent="0.2">
      <c r="A113" s="27"/>
      <c r="B113" s="28"/>
      <c r="C113" s="24" t="s">
        <v>12</v>
      </c>
      <c r="D113" s="27"/>
      <c r="E113" s="27"/>
      <c r="F113" s="27"/>
      <c r="G113" s="27"/>
      <c r="H113" s="27"/>
      <c r="I113" s="27"/>
      <c r="J113" s="27"/>
      <c r="K113" s="27"/>
      <c r="L113" s="40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</row>
    <row r="114" spans="1:63" s="2" customFormat="1" ht="16.5" customHeight="1" x14ac:dyDescent="0.2">
      <c r="A114" s="27"/>
      <c r="B114" s="28"/>
      <c r="C114" s="27"/>
      <c r="D114" s="27"/>
      <c r="E114" s="232" t="str">
        <f>E7</f>
        <v>Rekonštr.cesty II/499  Havran - naviac práce 1 (km 2,500-4,3716)</v>
      </c>
      <c r="F114" s="233"/>
      <c r="G114" s="233"/>
      <c r="H114" s="233"/>
      <c r="I114" s="27"/>
      <c r="J114" s="27"/>
      <c r="K114" s="27"/>
      <c r="L114" s="40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</row>
    <row r="115" spans="1:63" s="1" customFormat="1" ht="12" customHeight="1" x14ac:dyDescent="0.2">
      <c r="B115" s="18"/>
      <c r="C115" s="24" t="s">
        <v>95</v>
      </c>
      <c r="L115" s="18"/>
    </row>
    <row r="116" spans="1:63" s="2" customFormat="1" ht="16.5" customHeight="1" x14ac:dyDescent="0.2">
      <c r="A116" s="27"/>
      <c r="B116" s="28"/>
      <c r="C116" s="27"/>
      <c r="D116" s="27"/>
      <c r="E116" s="232" t="s">
        <v>96</v>
      </c>
      <c r="F116" s="231"/>
      <c r="G116" s="231"/>
      <c r="H116" s="231"/>
      <c r="I116" s="27"/>
      <c r="J116" s="27"/>
      <c r="K116" s="27"/>
      <c r="L116" s="40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</row>
    <row r="117" spans="1:63" s="2" customFormat="1" ht="12" customHeight="1" x14ac:dyDescent="0.2">
      <c r="A117" s="27"/>
      <c r="B117" s="28"/>
      <c r="C117" s="24" t="s">
        <v>97</v>
      </c>
      <c r="D117" s="27"/>
      <c r="E117" s="27"/>
      <c r="F117" s="27"/>
      <c r="G117" s="27"/>
      <c r="H117" s="27"/>
      <c r="I117" s="27"/>
      <c r="J117" s="27"/>
      <c r="K117" s="27"/>
      <c r="L117" s="40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</row>
    <row r="118" spans="1:63" s="2" customFormat="1" ht="30" customHeight="1" x14ac:dyDescent="0.2">
      <c r="A118" s="27"/>
      <c r="B118" s="28"/>
      <c r="C118" s="27"/>
      <c r="D118" s="27"/>
      <c r="E118" s="190" t="str">
        <f>E11</f>
        <v>02 nav. pr. 1 - Zvýšenie únosnosti podložia v km 3,6322-3,9000 vľavo</v>
      </c>
      <c r="F118" s="231"/>
      <c r="G118" s="231"/>
      <c r="H118" s="231"/>
      <c r="I118" s="27"/>
      <c r="J118" s="27"/>
      <c r="K118" s="27"/>
      <c r="L118" s="40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</row>
    <row r="119" spans="1:63" s="2" customFormat="1" ht="6.95" customHeight="1" x14ac:dyDescent="0.2">
      <c r="A119" s="27"/>
      <c r="B119" s="28"/>
      <c r="C119" s="27"/>
      <c r="D119" s="27"/>
      <c r="E119" s="27"/>
      <c r="F119" s="27"/>
      <c r="G119" s="27"/>
      <c r="H119" s="27"/>
      <c r="I119" s="27"/>
      <c r="J119" s="27"/>
      <c r="K119" s="27"/>
      <c r="L119" s="40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</row>
    <row r="120" spans="1:63" s="2" customFormat="1" ht="12" customHeight="1" x14ac:dyDescent="0.2">
      <c r="A120" s="27"/>
      <c r="B120" s="28"/>
      <c r="C120" s="24" t="s">
        <v>15</v>
      </c>
      <c r="D120" s="27"/>
      <c r="E120" s="27"/>
      <c r="F120" s="22" t="str">
        <f>F14</f>
        <v xml:space="preserve"> </v>
      </c>
      <c r="G120" s="27"/>
      <c r="H120" s="27"/>
      <c r="I120" s="24" t="s">
        <v>17</v>
      </c>
      <c r="J120" s="53"/>
      <c r="K120" s="27"/>
      <c r="L120" s="40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</row>
    <row r="121" spans="1:63" s="2" customFormat="1" ht="6.95" customHeight="1" x14ac:dyDescent="0.2">
      <c r="A121" s="27"/>
      <c r="B121" s="28"/>
      <c r="C121" s="27"/>
      <c r="D121" s="27"/>
      <c r="E121" s="27"/>
      <c r="F121" s="27"/>
      <c r="G121" s="27"/>
      <c r="H121" s="27"/>
      <c r="I121" s="27"/>
      <c r="J121" s="27"/>
      <c r="K121" s="27"/>
      <c r="L121" s="40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</row>
    <row r="122" spans="1:63" s="2" customFormat="1" ht="15.2" customHeight="1" x14ac:dyDescent="0.2">
      <c r="A122" s="27"/>
      <c r="B122" s="28"/>
      <c r="C122" s="24" t="s">
        <v>18</v>
      </c>
      <c r="D122" s="27"/>
      <c r="E122" s="27"/>
      <c r="F122" s="22" t="str">
        <f>E17</f>
        <v>Trnavský samosprávny kraj</v>
      </c>
      <c r="G122" s="27"/>
      <c r="H122" s="27"/>
      <c r="I122" s="24" t="s">
        <v>27</v>
      </c>
      <c r="J122" s="25" t="str">
        <f>E23</f>
        <v xml:space="preserve"> </v>
      </c>
      <c r="K122" s="27"/>
      <c r="L122" s="40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</row>
    <row r="123" spans="1:63" s="2" customFormat="1" ht="15.2" customHeight="1" x14ac:dyDescent="0.2">
      <c r="A123" s="27"/>
      <c r="B123" s="28"/>
      <c r="C123" s="24" t="s">
        <v>23</v>
      </c>
      <c r="D123" s="27"/>
      <c r="E123" s="27"/>
      <c r="F123" s="22" t="str">
        <f>IF(E20="","",E20)</f>
        <v>Swietelsky-Slovakia spol. s r.o.</v>
      </c>
      <c r="G123" s="27"/>
      <c r="H123" s="27"/>
      <c r="I123" s="24" t="s">
        <v>29</v>
      </c>
      <c r="J123" s="25" t="str">
        <f>E26</f>
        <v xml:space="preserve"> </v>
      </c>
      <c r="K123" s="27"/>
      <c r="L123" s="40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</row>
    <row r="124" spans="1:63" s="2" customFormat="1" ht="10.35" customHeight="1" x14ac:dyDescent="0.2">
      <c r="A124" s="27"/>
      <c r="B124" s="28"/>
      <c r="C124" s="27"/>
      <c r="D124" s="27"/>
      <c r="E124" s="27"/>
      <c r="F124" s="27"/>
      <c r="G124" s="27"/>
      <c r="H124" s="27"/>
      <c r="I124" s="27"/>
      <c r="J124" s="27"/>
      <c r="K124" s="27"/>
      <c r="L124" s="40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</row>
    <row r="125" spans="1:63" s="11" customFormat="1" ht="29.25" customHeight="1" x14ac:dyDescent="0.2">
      <c r="A125" s="127"/>
      <c r="B125" s="128"/>
      <c r="C125" s="129" t="s">
        <v>116</v>
      </c>
      <c r="D125" s="130" t="s">
        <v>56</v>
      </c>
      <c r="E125" s="130" t="s">
        <v>52</v>
      </c>
      <c r="F125" s="130" t="s">
        <v>53</v>
      </c>
      <c r="G125" s="130" t="s">
        <v>117</v>
      </c>
      <c r="H125" s="130" t="s">
        <v>118</v>
      </c>
      <c r="I125" s="130" t="s">
        <v>119</v>
      </c>
      <c r="J125" s="131" t="s">
        <v>101</v>
      </c>
      <c r="K125" s="132" t="s">
        <v>120</v>
      </c>
      <c r="L125" s="133"/>
      <c r="M125" s="60" t="s">
        <v>1</v>
      </c>
      <c r="N125" s="61" t="s">
        <v>35</v>
      </c>
      <c r="O125" s="61" t="s">
        <v>121</v>
      </c>
      <c r="P125" s="61" t="s">
        <v>122</v>
      </c>
      <c r="Q125" s="61" t="s">
        <v>123</v>
      </c>
      <c r="R125" s="61" t="s">
        <v>124</v>
      </c>
      <c r="S125" s="61" t="s">
        <v>125</v>
      </c>
      <c r="T125" s="62" t="s">
        <v>126</v>
      </c>
      <c r="U125" s="127"/>
      <c r="V125" s="127"/>
      <c r="W125" s="127"/>
      <c r="X125" s="127"/>
      <c r="Y125" s="127"/>
      <c r="Z125" s="127"/>
      <c r="AA125" s="127"/>
      <c r="AB125" s="127"/>
      <c r="AC125" s="127"/>
      <c r="AD125" s="127"/>
      <c r="AE125" s="127"/>
    </row>
    <row r="126" spans="1:63" s="2" customFormat="1" ht="22.9" customHeight="1" x14ac:dyDescent="0.25">
      <c r="A126" s="27"/>
      <c r="B126" s="28"/>
      <c r="C126" s="67" t="s">
        <v>102</v>
      </c>
      <c r="D126" s="27"/>
      <c r="E126" s="27"/>
      <c r="F126" s="27"/>
      <c r="G126" s="27"/>
      <c r="H126" s="27"/>
      <c r="I126" s="27"/>
      <c r="J126" s="134">
        <f>J127</f>
        <v>49818.346999999994</v>
      </c>
      <c r="K126" s="27"/>
      <c r="L126" s="28"/>
      <c r="M126" s="63"/>
      <c r="N126" s="54"/>
      <c r="O126" s="64"/>
      <c r="P126" s="135">
        <f>P127</f>
        <v>425.64496500000001</v>
      </c>
      <c r="Q126" s="64"/>
      <c r="R126" s="135">
        <f>R127</f>
        <v>41.823352800000002</v>
      </c>
      <c r="S126" s="64"/>
      <c r="T126" s="136">
        <f>T127</f>
        <v>0</v>
      </c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T126" s="15" t="s">
        <v>70</v>
      </c>
      <c r="AU126" s="15" t="s">
        <v>103</v>
      </c>
      <c r="BK126" s="137">
        <f>BK127</f>
        <v>11532.32</v>
      </c>
    </row>
    <row r="127" spans="1:63" s="12" customFormat="1" ht="25.9" customHeight="1" x14ac:dyDescent="0.2">
      <c r="B127" s="138"/>
      <c r="D127" s="139" t="s">
        <v>70</v>
      </c>
      <c r="E127" s="140" t="s">
        <v>503</v>
      </c>
      <c r="F127" s="140" t="s">
        <v>504</v>
      </c>
      <c r="J127" s="141">
        <f>J128+J142+J149+J151+J156</f>
        <v>49818.346999999994</v>
      </c>
      <c r="L127" s="138"/>
      <c r="M127" s="142"/>
      <c r="N127" s="143"/>
      <c r="O127" s="143"/>
      <c r="P127" s="144">
        <f>P128+P142+P149+P151+P156</f>
        <v>425.64496500000001</v>
      </c>
      <c r="Q127" s="143"/>
      <c r="R127" s="144">
        <f>R128+R142+R149+R151+R156</f>
        <v>41.823352800000002</v>
      </c>
      <c r="S127" s="143"/>
      <c r="T127" s="145">
        <f>T128+T142+T149+T151+T156</f>
        <v>0</v>
      </c>
      <c r="AR127" s="139" t="s">
        <v>78</v>
      </c>
      <c r="AT127" s="146" t="s">
        <v>70</v>
      </c>
      <c r="AU127" s="146" t="s">
        <v>71</v>
      </c>
      <c r="AY127" s="139" t="s">
        <v>129</v>
      </c>
      <c r="BK127" s="147">
        <f>BK128+BK142+BK149+BK151+BK156</f>
        <v>11532.32</v>
      </c>
    </row>
    <row r="128" spans="1:63" s="12" customFormat="1" ht="22.9" customHeight="1" x14ac:dyDescent="0.2">
      <c r="B128" s="138"/>
      <c r="D128" s="139" t="s">
        <v>70</v>
      </c>
      <c r="E128" s="148" t="s">
        <v>78</v>
      </c>
      <c r="F128" s="148" t="s">
        <v>130</v>
      </c>
      <c r="J128" s="149">
        <f>BK128</f>
        <v>6930.21</v>
      </c>
      <c r="L128" s="138"/>
      <c r="M128" s="142"/>
      <c r="N128" s="143"/>
      <c r="O128" s="143"/>
      <c r="P128" s="144">
        <f>SUM(P129:P141)</f>
        <v>289.81090499999999</v>
      </c>
      <c r="Q128" s="143"/>
      <c r="R128" s="144">
        <f>SUM(R129:R141)</f>
        <v>0</v>
      </c>
      <c r="S128" s="143"/>
      <c r="T128" s="145">
        <f>SUM(T129:T141)</f>
        <v>0</v>
      </c>
      <c r="AR128" s="139" t="s">
        <v>78</v>
      </c>
      <c r="AT128" s="146" t="s">
        <v>70</v>
      </c>
      <c r="AU128" s="146" t="s">
        <v>78</v>
      </c>
      <c r="AY128" s="139" t="s">
        <v>129</v>
      </c>
      <c r="BK128" s="147">
        <f>SUM(BK129:BK141)</f>
        <v>6930.21</v>
      </c>
    </row>
    <row r="129" spans="1:65" s="2" customFormat="1" ht="24.2" customHeight="1" x14ac:dyDescent="0.2">
      <c r="A129" s="27"/>
      <c r="B129" s="150"/>
      <c r="C129" s="151" t="s">
        <v>78</v>
      </c>
      <c r="D129" s="151" t="s">
        <v>131</v>
      </c>
      <c r="E129" s="152" t="s">
        <v>505</v>
      </c>
      <c r="F129" s="153" t="s">
        <v>506</v>
      </c>
      <c r="G129" s="154" t="s">
        <v>158</v>
      </c>
      <c r="H129" s="155">
        <v>602.54999999999995</v>
      </c>
      <c r="I129" s="156">
        <v>3.16</v>
      </c>
      <c r="J129" s="156">
        <f>ROUND(I129*H129,2)</f>
        <v>1904.06</v>
      </c>
      <c r="K129" s="157"/>
      <c r="L129" s="28"/>
      <c r="M129" s="158" t="s">
        <v>1</v>
      </c>
      <c r="N129" s="159" t="s">
        <v>37</v>
      </c>
      <c r="O129" s="160">
        <v>0.20499999999999999</v>
      </c>
      <c r="P129" s="160">
        <f>O129*H129</f>
        <v>123.52274999999999</v>
      </c>
      <c r="Q129" s="160">
        <v>0</v>
      </c>
      <c r="R129" s="160">
        <f>Q129*H129</f>
        <v>0</v>
      </c>
      <c r="S129" s="160">
        <v>0</v>
      </c>
      <c r="T129" s="161">
        <f>S129*H129</f>
        <v>0</v>
      </c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R129" s="162" t="s">
        <v>135</v>
      </c>
      <c r="AT129" s="162" t="s">
        <v>131</v>
      </c>
      <c r="AU129" s="162" t="s">
        <v>83</v>
      </c>
      <c r="AY129" s="15" t="s">
        <v>129</v>
      </c>
      <c r="BE129" s="163">
        <f>IF(N129="základná",J129,0)</f>
        <v>0</v>
      </c>
      <c r="BF129" s="163">
        <f>IF(N129="znížená",J129,0)</f>
        <v>1904.06</v>
      </c>
      <c r="BG129" s="163">
        <f>IF(N129="zákl. prenesená",J129,0)</f>
        <v>0</v>
      </c>
      <c r="BH129" s="163">
        <f>IF(N129="zníž. prenesená",J129,0)</f>
        <v>0</v>
      </c>
      <c r="BI129" s="163">
        <f>IF(N129="nulová",J129,0)</f>
        <v>0</v>
      </c>
      <c r="BJ129" s="15" t="s">
        <v>83</v>
      </c>
      <c r="BK129" s="163">
        <f>ROUND(I129*H129,2)</f>
        <v>1904.06</v>
      </c>
      <c r="BL129" s="15" t="s">
        <v>135</v>
      </c>
      <c r="BM129" s="162" t="s">
        <v>507</v>
      </c>
    </row>
    <row r="130" spans="1:65" s="13" customFormat="1" x14ac:dyDescent="0.2">
      <c r="B130" s="164"/>
      <c r="D130" s="165"/>
      <c r="E130" s="166" t="s">
        <v>1</v>
      </c>
      <c r="F130" s="167"/>
      <c r="H130" s="168"/>
      <c r="L130" s="164"/>
      <c r="M130" s="169"/>
      <c r="N130" s="170"/>
      <c r="O130" s="170"/>
      <c r="P130" s="170"/>
      <c r="Q130" s="170"/>
      <c r="R130" s="170"/>
      <c r="S130" s="170"/>
      <c r="T130" s="171"/>
      <c r="AT130" s="166" t="s">
        <v>160</v>
      </c>
      <c r="AU130" s="166" t="s">
        <v>83</v>
      </c>
      <c r="AV130" s="13" t="s">
        <v>83</v>
      </c>
      <c r="AW130" s="13" t="s">
        <v>28</v>
      </c>
      <c r="AX130" s="13" t="s">
        <v>78</v>
      </c>
      <c r="AY130" s="166" t="s">
        <v>129</v>
      </c>
    </row>
    <row r="131" spans="1:65" s="2" customFormat="1" ht="24.2" customHeight="1" x14ac:dyDescent="0.2">
      <c r="A131" s="27"/>
      <c r="B131" s="150"/>
      <c r="C131" s="151" t="s">
        <v>83</v>
      </c>
      <c r="D131" s="151" t="s">
        <v>131</v>
      </c>
      <c r="E131" s="152" t="s">
        <v>162</v>
      </c>
      <c r="F131" s="153" t="s">
        <v>163</v>
      </c>
      <c r="G131" s="154" t="s">
        <v>158</v>
      </c>
      <c r="H131" s="155">
        <v>180.76499999999999</v>
      </c>
      <c r="I131" s="156">
        <v>0.84</v>
      </c>
      <c r="J131" s="156">
        <f>ROUND(I131*H131,2)</f>
        <v>151.84</v>
      </c>
      <c r="K131" s="157"/>
      <c r="L131" s="28"/>
      <c r="M131" s="158" t="s">
        <v>1</v>
      </c>
      <c r="N131" s="159" t="s">
        <v>37</v>
      </c>
      <c r="O131" s="160">
        <v>7.6999999999999999E-2</v>
      </c>
      <c r="P131" s="160">
        <f>O131*H131</f>
        <v>13.918904999999999</v>
      </c>
      <c r="Q131" s="160">
        <v>0</v>
      </c>
      <c r="R131" s="160">
        <f>Q131*H131</f>
        <v>0</v>
      </c>
      <c r="S131" s="160">
        <v>0</v>
      </c>
      <c r="T131" s="161">
        <f>S131*H131</f>
        <v>0</v>
      </c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R131" s="162" t="s">
        <v>135</v>
      </c>
      <c r="AT131" s="162" t="s">
        <v>131</v>
      </c>
      <c r="AU131" s="162" t="s">
        <v>83</v>
      </c>
      <c r="AY131" s="15" t="s">
        <v>129</v>
      </c>
      <c r="BE131" s="163">
        <f>IF(N131="základná",J131,0)</f>
        <v>0</v>
      </c>
      <c r="BF131" s="163">
        <f>IF(N131="znížená",J131,0)</f>
        <v>151.84</v>
      </c>
      <c r="BG131" s="163">
        <f>IF(N131="zákl. prenesená",J131,0)</f>
        <v>0</v>
      </c>
      <c r="BH131" s="163">
        <f>IF(N131="zníž. prenesená",J131,0)</f>
        <v>0</v>
      </c>
      <c r="BI131" s="163">
        <f>IF(N131="nulová",J131,0)</f>
        <v>0</v>
      </c>
      <c r="BJ131" s="15" t="s">
        <v>83</v>
      </c>
      <c r="BK131" s="163">
        <f>ROUND(I131*H131,2)</f>
        <v>151.84</v>
      </c>
      <c r="BL131" s="15" t="s">
        <v>135</v>
      </c>
      <c r="BM131" s="162" t="s">
        <v>508</v>
      </c>
    </row>
    <row r="132" spans="1:65" s="2" customFormat="1" ht="21.75" customHeight="1" x14ac:dyDescent="0.2">
      <c r="A132" s="27"/>
      <c r="B132" s="150"/>
      <c r="C132" s="151" t="s">
        <v>138</v>
      </c>
      <c r="D132" s="151" t="s">
        <v>131</v>
      </c>
      <c r="E132" s="152" t="s">
        <v>165</v>
      </c>
      <c r="F132" s="153" t="s">
        <v>166</v>
      </c>
      <c r="G132" s="154" t="s">
        <v>158</v>
      </c>
      <c r="H132" s="155">
        <v>25</v>
      </c>
      <c r="I132" s="156">
        <v>5.5</v>
      </c>
      <c r="J132" s="156">
        <f>ROUND(I132*H132,2)</f>
        <v>137.5</v>
      </c>
      <c r="K132" s="157"/>
      <c r="L132" s="28"/>
      <c r="M132" s="158" t="s">
        <v>1</v>
      </c>
      <c r="N132" s="159" t="s">
        <v>37</v>
      </c>
      <c r="O132" s="160">
        <v>1.3009999999999999</v>
      </c>
      <c r="P132" s="160">
        <f>O132*H132</f>
        <v>32.524999999999999</v>
      </c>
      <c r="Q132" s="160">
        <v>0</v>
      </c>
      <c r="R132" s="160">
        <f>Q132*H132</f>
        <v>0</v>
      </c>
      <c r="S132" s="160">
        <v>0</v>
      </c>
      <c r="T132" s="161">
        <f>S132*H132</f>
        <v>0</v>
      </c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R132" s="162" t="s">
        <v>135</v>
      </c>
      <c r="AT132" s="162" t="s">
        <v>131</v>
      </c>
      <c r="AU132" s="162" t="s">
        <v>83</v>
      </c>
      <c r="AY132" s="15" t="s">
        <v>129</v>
      </c>
      <c r="BE132" s="163">
        <f>IF(N132="základná",J132,0)</f>
        <v>0</v>
      </c>
      <c r="BF132" s="163">
        <f>IF(N132="znížená",J132,0)</f>
        <v>137.5</v>
      </c>
      <c r="BG132" s="163">
        <f>IF(N132="zákl. prenesená",J132,0)</f>
        <v>0</v>
      </c>
      <c r="BH132" s="163">
        <f>IF(N132="zníž. prenesená",J132,0)</f>
        <v>0</v>
      </c>
      <c r="BI132" s="163">
        <f>IF(N132="nulová",J132,0)</f>
        <v>0</v>
      </c>
      <c r="BJ132" s="15" t="s">
        <v>83</v>
      </c>
      <c r="BK132" s="163">
        <f>ROUND(I132*H132,2)</f>
        <v>137.5</v>
      </c>
      <c r="BL132" s="15" t="s">
        <v>135</v>
      </c>
      <c r="BM132" s="162" t="s">
        <v>509</v>
      </c>
    </row>
    <row r="133" spans="1:65" s="13" customFormat="1" x14ac:dyDescent="0.2">
      <c r="B133" s="164"/>
      <c r="D133" s="165"/>
      <c r="E133" s="166" t="s">
        <v>1</v>
      </c>
      <c r="F133" s="167"/>
      <c r="H133" s="168"/>
      <c r="L133" s="164"/>
      <c r="M133" s="169"/>
      <c r="N133" s="170"/>
      <c r="O133" s="170"/>
      <c r="P133" s="170"/>
      <c r="Q133" s="170"/>
      <c r="R133" s="170"/>
      <c r="S133" s="170"/>
      <c r="T133" s="171"/>
      <c r="AT133" s="166" t="s">
        <v>160</v>
      </c>
      <c r="AU133" s="166" t="s">
        <v>83</v>
      </c>
      <c r="AV133" s="13" t="s">
        <v>83</v>
      </c>
      <c r="AW133" s="13" t="s">
        <v>28</v>
      </c>
      <c r="AX133" s="13" t="s">
        <v>78</v>
      </c>
      <c r="AY133" s="166" t="s">
        <v>129</v>
      </c>
    </row>
    <row r="134" spans="1:65" s="2" customFormat="1" ht="37.9" customHeight="1" x14ac:dyDescent="0.2">
      <c r="A134" s="27"/>
      <c r="B134" s="150"/>
      <c r="C134" s="151" t="s">
        <v>135</v>
      </c>
      <c r="D134" s="151" t="s">
        <v>131</v>
      </c>
      <c r="E134" s="152" t="s">
        <v>168</v>
      </c>
      <c r="F134" s="153" t="s">
        <v>169</v>
      </c>
      <c r="G134" s="154" t="s">
        <v>158</v>
      </c>
      <c r="H134" s="155">
        <v>7.5</v>
      </c>
      <c r="I134" s="156">
        <v>6.69</v>
      </c>
      <c r="J134" s="156">
        <f>ROUND(I134*H134,2)</f>
        <v>50.18</v>
      </c>
      <c r="K134" s="157"/>
      <c r="L134" s="28"/>
      <c r="M134" s="158" t="s">
        <v>1</v>
      </c>
      <c r="N134" s="159" t="s">
        <v>37</v>
      </c>
      <c r="O134" s="160">
        <v>0.61299999999999999</v>
      </c>
      <c r="P134" s="160">
        <f>O134*H134</f>
        <v>4.5975000000000001</v>
      </c>
      <c r="Q134" s="160">
        <v>0</v>
      </c>
      <c r="R134" s="160">
        <f>Q134*H134</f>
        <v>0</v>
      </c>
      <c r="S134" s="160">
        <v>0</v>
      </c>
      <c r="T134" s="161">
        <f>S134*H134</f>
        <v>0</v>
      </c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R134" s="162" t="s">
        <v>135</v>
      </c>
      <c r="AT134" s="162" t="s">
        <v>131</v>
      </c>
      <c r="AU134" s="162" t="s">
        <v>83</v>
      </c>
      <c r="AY134" s="15" t="s">
        <v>129</v>
      </c>
      <c r="BE134" s="163">
        <f>IF(N134="základná",J134,0)</f>
        <v>0</v>
      </c>
      <c r="BF134" s="163">
        <f>IF(N134="znížená",J134,0)</f>
        <v>50.18</v>
      </c>
      <c r="BG134" s="163">
        <f>IF(N134="zákl. prenesená",J134,0)</f>
        <v>0</v>
      </c>
      <c r="BH134" s="163">
        <f>IF(N134="zníž. prenesená",J134,0)</f>
        <v>0</v>
      </c>
      <c r="BI134" s="163">
        <f>IF(N134="nulová",J134,0)</f>
        <v>0</v>
      </c>
      <c r="BJ134" s="15" t="s">
        <v>83</v>
      </c>
      <c r="BK134" s="163">
        <f>ROUND(I134*H134,2)</f>
        <v>50.18</v>
      </c>
      <c r="BL134" s="15" t="s">
        <v>135</v>
      </c>
      <c r="BM134" s="162" t="s">
        <v>510</v>
      </c>
    </row>
    <row r="135" spans="1:65" s="2" customFormat="1" ht="33" customHeight="1" x14ac:dyDescent="0.2">
      <c r="A135" s="27"/>
      <c r="B135" s="150"/>
      <c r="C135" s="151" t="s">
        <v>145</v>
      </c>
      <c r="D135" s="151" t="s">
        <v>131</v>
      </c>
      <c r="E135" s="152" t="s">
        <v>185</v>
      </c>
      <c r="F135" s="153" t="s">
        <v>186</v>
      </c>
      <c r="G135" s="154" t="s">
        <v>158</v>
      </c>
      <c r="H135" s="155">
        <v>627.54999999999995</v>
      </c>
      <c r="I135" s="156">
        <v>3</v>
      </c>
      <c r="J135" s="156">
        <f>ROUND(I135*H135,2)</f>
        <v>1882.65</v>
      </c>
      <c r="K135" s="157"/>
      <c r="L135" s="28"/>
      <c r="M135" s="158" t="s">
        <v>1</v>
      </c>
      <c r="N135" s="159" t="s">
        <v>37</v>
      </c>
      <c r="O135" s="160">
        <v>7.0999999999999994E-2</v>
      </c>
      <c r="P135" s="160">
        <f>O135*H135</f>
        <v>44.556049999999992</v>
      </c>
      <c r="Q135" s="160">
        <v>0</v>
      </c>
      <c r="R135" s="160">
        <f>Q135*H135</f>
        <v>0</v>
      </c>
      <c r="S135" s="160">
        <v>0</v>
      </c>
      <c r="T135" s="161">
        <f>S135*H135</f>
        <v>0</v>
      </c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R135" s="162" t="s">
        <v>135</v>
      </c>
      <c r="AT135" s="162" t="s">
        <v>131</v>
      </c>
      <c r="AU135" s="162" t="s">
        <v>83</v>
      </c>
      <c r="AY135" s="15" t="s">
        <v>129</v>
      </c>
      <c r="BE135" s="163">
        <f>IF(N135="základná",J135,0)</f>
        <v>0</v>
      </c>
      <c r="BF135" s="163">
        <f>IF(N135="znížená",J135,0)</f>
        <v>1882.65</v>
      </c>
      <c r="BG135" s="163">
        <f>IF(N135="zákl. prenesená",J135,0)</f>
        <v>0</v>
      </c>
      <c r="BH135" s="163">
        <f>IF(N135="zníž. prenesená",J135,0)</f>
        <v>0</v>
      </c>
      <c r="BI135" s="163">
        <f>IF(N135="nulová",J135,0)</f>
        <v>0</v>
      </c>
      <c r="BJ135" s="15" t="s">
        <v>83</v>
      </c>
      <c r="BK135" s="163">
        <f>ROUND(I135*H135,2)</f>
        <v>1882.65</v>
      </c>
      <c r="BL135" s="15" t="s">
        <v>135</v>
      </c>
      <c r="BM135" s="162" t="s">
        <v>511</v>
      </c>
    </row>
    <row r="136" spans="1:65" s="13" customFormat="1" x14ac:dyDescent="0.2">
      <c r="B136" s="164"/>
      <c r="D136" s="165"/>
      <c r="E136" s="166" t="s">
        <v>1</v>
      </c>
      <c r="F136" s="167"/>
      <c r="H136" s="168"/>
      <c r="L136" s="164"/>
      <c r="M136" s="169"/>
      <c r="N136" s="170"/>
      <c r="O136" s="170"/>
      <c r="P136" s="170"/>
      <c r="Q136" s="170"/>
      <c r="R136" s="170"/>
      <c r="S136" s="170"/>
      <c r="T136" s="171"/>
      <c r="AT136" s="166" t="s">
        <v>160</v>
      </c>
      <c r="AU136" s="166" t="s">
        <v>83</v>
      </c>
      <c r="AV136" s="13" t="s">
        <v>83</v>
      </c>
      <c r="AW136" s="13" t="s">
        <v>28</v>
      </c>
      <c r="AX136" s="13" t="s">
        <v>78</v>
      </c>
      <c r="AY136" s="166" t="s">
        <v>129</v>
      </c>
    </row>
    <row r="137" spans="1:65" s="2" customFormat="1" ht="37.9" customHeight="1" x14ac:dyDescent="0.2">
      <c r="A137" s="27"/>
      <c r="B137" s="150"/>
      <c r="C137" s="151" t="s">
        <v>141</v>
      </c>
      <c r="D137" s="151" t="s">
        <v>131</v>
      </c>
      <c r="E137" s="152" t="s">
        <v>189</v>
      </c>
      <c r="F137" s="153" t="s">
        <v>190</v>
      </c>
      <c r="G137" s="154" t="s">
        <v>158</v>
      </c>
      <c r="H137" s="155">
        <v>4392.8500000000004</v>
      </c>
      <c r="I137" s="156">
        <v>0.4</v>
      </c>
      <c r="J137" s="156">
        <f>ROUND(I137*H137,2)</f>
        <v>1757.14</v>
      </c>
      <c r="K137" s="157"/>
      <c r="L137" s="28"/>
      <c r="M137" s="158" t="s">
        <v>1</v>
      </c>
      <c r="N137" s="159" t="s">
        <v>37</v>
      </c>
      <c r="O137" s="160">
        <v>7.0000000000000001E-3</v>
      </c>
      <c r="P137" s="160">
        <f>O137*H137</f>
        <v>30.749950000000002</v>
      </c>
      <c r="Q137" s="160">
        <v>0</v>
      </c>
      <c r="R137" s="160">
        <f>Q137*H137</f>
        <v>0</v>
      </c>
      <c r="S137" s="160">
        <v>0</v>
      </c>
      <c r="T137" s="161">
        <f>S137*H137</f>
        <v>0</v>
      </c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R137" s="162" t="s">
        <v>135</v>
      </c>
      <c r="AT137" s="162" t="s">
        <v>131</v>
      </c>
      <c r="AU137" s="162" t="s">
        <v>83</v>
      </c>
      <c r="AY137" s="15" t="s">
        <v>129</v>
      </c>
      <c r="BE137" s="163">
        <f>IF(N137="základná",J137,0)</f>
        <v>0</v>
      </c>
      <c r="BF137" s="163">
        <f>IF(N137="znížená",J137,0)</f>
        <v>1757.14</v>
      </c>
      <c r="BG137" s="163">
        <f>IF(N137="zákl. prenesená",J137,0)</f>
        <v>0</v>
      </c>
      <c r="BH137" s="163">
        <f>IF(N137="zníž. prenesená",J137,0)</f>
        <v>0</v>
      </c>
      <c r="BI137" s="163">
        <f>IF(N137="nulová",J137,0)</f>
        <v>0</v>
      </c>
      <c r="BJ137" s="15" t="s">
        <v>83</v>
      </c>
      <c r="BK137" s="163">
        <f>ROUND(I137*H137,2)</f>
        <v>1757.14</v>
      </c>
      <c r="BL137" s="15" t="s">
        <v>135</v>
      </c>
      <c r="BM137" s="162" t="s">
        <v>512</v>
      </c>
    </row>
    <row r="138" spans="1:65" s="13" customFormat="1" x14ac:dyDescent="0.2">
      <c r="B138" s="164"/>
      <c r="D138" s="165"/>
      <c r="E138" s="166" t="s">
        <v>1</v>
      </c>
      <c r="F138" s="167"/>
      <c r="H138" s="168"/>
      <c r="L138" s="164"/>
      <c r="M138" s="169"/>
      <c r="N138" s="170"/>
      <c r="O138" s="170"/>
      <c r="P138" s="170"/>
      <c r="Q138" s="170"/>
      <c r="R138" s="170"/>
      <c r="S138" s="170"/>
      <c r="T138" s="171"/>
      <c r="AT138" s="166" t="s">
        <v>160</v>
      </c>
      <c r="AU138" s="166" t="s">
        <v>83</v>
      </c>
      <c r="AV138" s="13" t="s">
        <v>83</v>
      </c>
      <c r="AW138" s="13" t="s">
        <v>28</v>
      </c>
      <c r="AX138" s="13" t="s">
        <v>78</v>
      </c>
      <c r="AY138" s="166" t="s">
        <v>129</v>
      </c>
    </row>
    <row r="139" spans="1:65" s="2" customFormat="1" ht="33" customHeight="1" x14ac:dyDescent="0.2">
      <c r="A139" s="27"/>
      <c r="B139" s="150"/>
      <c r="C139" s="151" t="s">
        <v>152</v>
      </c>
      <c r="D139" s="151" t="s">
        <v>131</v>
      </c>
      <c r="E139" s="152" t="s">
        <v>205</v>
      </c>
      <c r="F139" s="153" t="s">
        <v>206</v>
      </c>
      <c r="G139" s="154" t="s">
        <v>158</v>
      </c>
      <c r="H139" s="155">
        <v>627.54999999999995</v>
      </c>
      <c r="I139" s="156">
        <v>0.9</v>
      </c>
      <c r="J139" s="156">
        <f>ROUND(I139*H139,2)</f>
        <v>564.79999999999995</v>
      </c>
      <c r="K139" s="157"/>
      <c r="L139" s="28"/>
      <c r="M139" s="158" t="s">
        <v>1</v>
      </c>
      <c r="N139" s="159" t="s">
        <v>37</v>
      </c>
      <c r="O139" s="160">
        <v>3.1E-2</v>
      </c>
      <c r="P139" s="160">
        <f>O139*H139</f>
        <v>19.454049999999999</v>
      </c>
      <c r="Q139" s="160">
        <v>0</v>
      </c>
      <c r="R139" s="160">
        <f>Q139*H139</f>
        <v>0</v>
      </c>
      <c r="S139" s="160">
        <v>0</v>
      </c>
      <c r="T139" s="161">
        <f>S139*H139</f>
        <v>0</v>
      </c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R139" s="162" t="s">
        <v>135</v>
      </c>
      <c r="AT139" s="162" t="s">
        <v>131</v>
      </c>
      <c r="AU139" s="162" t="s">
        <v>83</v>
      </c>
      <c r="AY139" s="15" t="s">
        <v>129</v>
      </c>
      <c r="BE139" s="163">
        <f>IF(N139="základná",J139,0)</f>
        <v>0</v>
      </c>
      <c r="BF139" s="163">
        <f>IF(N139="znížená",J139,0)</f>
        <v>564.79999999999995</v>
      </c>
      <c r="BG139" s="163">
        <f>IF(N139="zákl. prenesená",J139,0)</f>
        <v>0</v>
      </c>
      <c r="BH139" s="163">
        <f>IF(N139="zníž. prenesená",J139,0)</f>
        <v>0</v>
      </c>
      <c r="BI139" s="163">
        <f>IF(N139="nulová",J139,0)</f>
        <v>0</v>
      </c>
      <c r="BJ139" s="15" t="s">
        <v>83</v>
      </c>
      <c r="BK139" s="163">
        <f>ROUND(I139*H139,2)</f>
        <v>564.79999999999995</v>
      </c>
      <c r="BL139" s="15" t="s">
        <v>135</v>
      </c>
      <c r="BM139" s="162" t="s">
        <v>513</v>
      </c>
    </row>
    <row r="140" spans="1:65" s="2" customFormat="1" ht="21.75" customHeight="1" x14ac:dyDescent="0.2">
      <c r="A140" s="27"/>
      <c r="B140" s="150"/>
      <c r="C140" s="151" t="s">
        <v>144</v>
      </c>
      <c r="D140" s="151" t="s">
        <v>131</v>
      </c>
      <c r="E140" s="152" t="s">
        <v>222</v>
      </c>
      <c r="F140" s="153" t="s">
        <v>223</v>
      </c>
      <c r="G140" s="154" t="s">
        <v>134</v>
      </c>
      <c r="H140" s="155">
        <v>1205.0999999999999</v>
      </c>
      <c r="I140" s="156">
        <v>0.4</v>
      </c>
      <c r="J140" s="156">
        <f>ROUND(I140*H140,2)</f>
        <v>482.04</v>
      </c>
      <c r="K140" s="157"/>
      <c r="L140" s="28"/>
      <c r="M140" s="158" t="s">
        <v>1</v>
      </c>
      <c r="N140" s="159" t="s">
        <v>37</v>
      </c>
      <c r="O140" s="160">
        <v>1.7000000000000001E-2</v>
      </c>
      <c r="P140" s="160">
        <f>O140*H140</f>
        <v>20.486699999999999</v>
      </c>
      <c r="Q140" s="160">
        <v>0</v>
      </c>
      <c r="R140" s="160">
        <f>Q140*H140</f>
        <v>0</v>
      </c>
      <c r="S140" s="160">
        <v>0</v>
      </c>
      <c r="T140" s="161">
        <f>S140*H140</f>
        <v>0</v>
      </c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R140" s="162" t="s">
        <v>135</v>
      </c>
      <c r="AT140" s="162" t="s">
        <v>131</v>
      </c>
      <c r="AU140" s="162" t="s">
        <v>83</v>
      </c>
      <c r="AY140" s="15" t="s">
        <v>129</v>
      </c>
      <c r="BE140" s="163">
        <f>IF(N140="základná",J140,0)</f>
        <v>0</v>
      </c>
      <c r="BF140" s="163">
        <f>IF(N140="znížená",J140,0)</f>
        <v>482.04</v>
      </c>
      <c r="BG140" s="163">
        <f>IF(N140="zákl. prenesená",J140,0)</f>
        <v>0</v>
      </c>
      <c r="BH140" s="163">
        <f>IF(N140="zníž. prenesená",J140,0)</f>
        <v>0</v>
      </c>
      <c r="BI140" s="163">
        <f>IF(N140="nulová",J140,0)</f>
        <v>0</v>
      </c>
      <c r="BJ140" s="15" t="s">
        <v>83</v>
      </c>
      <c r="BK140" s="163">
        <f>ROUND(I140*H140,2)</f>
        <v>482.04</v>
      </c>
      <c r="BL140" s="15" t="s">
        <v>135</v>
      </c>
      <c r="BM140" s="162" t="s">
        <v>514</v>
      </c>
    </row>
    <row r="141" spans="1:65" s="13" customFormat="1" x14ac:dyDescent="0.2">
      <c r="B141" s="164"/>
      <c r="D141" s="165"/>
      <c r="E141" s="166" t="s">
        <v>1</v>
      </c>
      <c r="F141" s="167"/>
      <c r="H141" s="168"/>
      <c r="L141" s="164"/>
      <c r="M141" s="169"/>
      <c r="N141" s="170"/>
      <c r="O141" s="170"/>
      <c r="P141" s="170"/>
      <c r="Q141" s="170"/>
      <c r="R141" s="170"/>
      <c r="S141" s="170"/>
      <c r="T141" s="171"/>
      <c r="AT141" s="166" t="s">
        <v>160</v>
      </c>
      <c r="AU141" s="166" t="s">
        <v>83</v>
      </c>
      <c r="AV141" s="13" t="s">
        <v>83</v>
      </c>
      <c r="AW141" s="13" t="s">
        <v>28</v>
      </c>
      <c r="AX141" s="13" t="s">
        <v>78</v>
      </c>
      <c r="AY141" s="166" t="s">
        <v>129</v>
      </c>
    </row>
    <row r="142" spans="1:65" s="12" customFormat="1" ht="22.9" customHeight="1" x14ac:dyDescent="0.2">
      <c r="B142" s="138"/>
      <c r="D142" s="139" t="s">
        <v>70</v>
      </c>
      <c r="E142" s="148" t="s">
        <v>83</v>
      </c>
      <c r="F142" s="148" t="s">
        <v>225</v>
      </c>
      <c r="J142" s="149">
        <f>BK142</f>
        <v>3540.12</v>
      </c>
      <c r="L142" s="138"/>
      <c r="M142" s="142"/>
      <c r="N142" s="143"/>
      <c r="O142" s="143"/>
      <c r="P142" s="144">
        <f>SUM(P143:P148)</f>
        <v>72.159099999999995</v>
      </c>
      <c r="Q142" s="143"/>
      <c r="R142" s="144">
        <f>SUM(R143:R148)</f>
        <v>41.661152999999999</v>
      </c>
      <c r="S142" s="143"/>
      <c r="T142" s="145">
        <f>SUM(T143:T148)</f>
        <v>0</v>
      </c>
      <c r="AR142" s="139" t="s">
        <v>78</v>
      </c>
      <c r="AT142" s="146" t="s">
        <v>70</v>
      </c>
      <c r="AU142" s="146" t="s">
        <v>78</v>
      </c>
      <c r="AY142" s="139" t="s">
        <v>129</v>
      </c>
      <c r="BK142" s="147">
        <f>SUM(BK143:BK148)</f>
        <v>3540.12</v>
      </c>
    </row>
    <row r="143" spans="1:65" s="2" customFormat="1" ht="33" customHeight="1" x14ac:dyDescent="0.2">
      <c r="A143" s="27"/>
      <c r="B143" s="150"/>
      <c r="C143" s="151" t="s">
        <v>161</v>
      </c>
      <c r="D143" s="151" t="s">
        <v>131</v>
      </c>
      <c r="E143" s="152" t="s">
        <v>230</v>
      </c>
      <c r="F143" s="153" t="s">
        <v>231</v>
      </c>
      <c r="G143" s="154" t="s">
        <v>158</v>
      </c>
      <c r="H143" s="155">
        <v>25</v>
      </c>
      <c r="I143" s="156">
        <v>10.02</v>
      </c>
      <c r="J143" s="156">
        <f>ROUND(I143*H143,2)</f>
        <v>250.5</v>
      </c>
      <c r="K143" s="157"/>
      <c r="L143" s="28"/>
      <c r="M143" s="158" t="s">
        <v>1</v>
      </c>
      <c r="N143" s="159" t="s">
        <v>37</v>
      </c>
      <c r="O143" s="160">
        <v>0.87</v>
      </c>
      <c r="P143" s="160">
        <f>O143*H143</f>
        <v>21.75</v>
      </c>
      <c r="Q143" s="160">
        <v>1.665</v>
      </c>
      <c r="R143" s="160">
        <f>Q143*H143</f>
        <v>41.625</v>
      </c>
      <c r="S143" s="160">
        <v>0</v>
      </c>
      <c r="T143" s="161">
        <f>S143*H143</f>
        <v>0</v>
      </c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R143" s="162" t="s">
        <v>135</v>
      </c>
      <c r="AT143" s="162" t="s">
        <v>131</v>
      </c>
      <c r="AU143" s="162" t="s">
        <v>83</v>
      </c>
      <c r="AY143" s="15" t="s">
        <v>129</v>
      </c>
      <c r="BE143" s="163">
        <f>IF(N143="základná",J143,0)</f>
        <v>0</v>
      </c>
      <c r="BF143" s="163">
        <f>IF(N143="znížená",J143,0)</f>
        <v>250.5</v>
      </c>
      <c r="BG143" s="163">
        <f>IF(N143="zákl. prenesená",J143,0)</f>
        <v>0</v>
      </c>
      <c r="BH143" s="163">
        <f>IF(N143="zníž. prenesená",J143,0)</f>
        <v>0</v>
      </c>
      <c r="BI143" s="163">
        <f>IF(N143="nulová",J143,0)</f>
        <v>0</v>
      </c>
      <c r="BJ143" s="15" t="s">
        <v>83</v>
      </c>
      <c r="BK143" s="163">
        <f>ROUND(I143*H143,2)</f>
        <v>250.5</v>
      </c>
      <c r="BL143" s="15" t="s">
        <v>135</v>
      </c>
      <c r="BM143" s="162" t="s">
        <v>515</v>
      </c>
    </row>
    <row r="144" spans="1:65" s="13" customFormat="1" x14ac:dyDescent="0.2">
      <c r="B144" s="164"/>
      <c r="D144" s="165"/>
      <c r="E144" s="166" t="s">
        <v>1</v>
      </c>
      <c r="F144" s="167"/>
      <c r="H144" s="168"/>
      <c r="L144" s="164"/>
      <c r="M144" s="169"/>
      <c r="N144" s="170"/>
      <c r="O144" s="170"/>
      <c r="P144" s="170"/>
      <c r="Q144" s="170"/>
      <c r="R144" s="170"/>
      <c r="S144" s="170"/>
      <c r="T144" s="171"/>
      <c r="AT144" s="166" t="s">
        <v>160</v>
      </c>
      <c r="AU144" s="166" t="s">
        <v>83</v>
      </c>
      <c r="AV144" s="13" t="s">
        <v>83</v>
      </c>
      <c r="AW144" s="13" t="s">
        <v>28</v>
      </c>
      <c r="AX144" s="13" t="s">
        <v>78</v>
      </c>
      <c r="AY144" s="166" t="s">
        <v>129</v>
      </c>
    </row>
    <row r="145" spans="1:65" s="2" customFormat="1" ht="21.75" customHeight="1" x14ac:dyDescent="0.2">
      <c r="A145" s="27"/>
      <c r="B145" s="150"/>
      <c r="C145" s="151" t="s">
        <v>148</v>
      </c>
      <c r="D145" s="151" t="s">
        <v>131</v>
      </c>
      <c r="E145" s="152" t="s">
        <v>516</v>
      </c>
      <c r="F145" s="153" t="s">
        <v>517</v>
      </c>
      <c r="G145" s="154" t="s">
        <v>240</v>
      </c>
      <c r="H145" s="155">
        <v>100</v>
      </c>
      <c r="I145" s="156">
        <v>0.72</v>
      </c>
      <c r="J145" s="156">
        <f>ROUND(I145*H145,2)</f>
        <v>72</v>
      </c>
      <c r="K145" s="157"/>
      <c r="L145" s="28"/>
      <c r="M145" s="158" t="s">
        <v>1</v>
      </c>
      <c r="N145" s="159" t="s">
        <v>37</v>
      </c>
      <c r="O145" s="160">
        <v>0.01</v>
      </c>
      <c r="P145" s="160">
        <f>O145*H145</f>
        <v>1</v>
      </c>
      <c r="Q145" s="160">
        <v>0</v>
      </c>
      <c r="R145" s="160">
        <f>Q145*H145</f>
        <v>0</v>
      </c>
      <c r="S145" s="160">
        <v>0</v>
      </c>
      <c r="T145" s="161">
        <f>S145*H145</f>
        <v>0</v>
      </c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R145" s="162" t="s">
        <v>135</v>
      </c>
      <c r="AT145" s="162" t="s">
        <v>131</v>
      </c>
      <c r="AU145" s="162" t="s">
        <v>83</v>
      </c>
      <c r="AY145" s="15" t="s">
        <v>129</v>
      </c>
      <c r="BE145" s="163">
        <f>IF(N145="základná",J145,0)</f>
        <v>0</v>
      </c>
      <c r="BF145" s="163">
        <f>IF(N145="znížená",J145,0)</f>
        <v>72</v>
      </c>
      <c r="BG145" s="163">
        <f>IF(N145="zákl. prenesená",J145,0)</f>
        <v>0</v>
      </c>
      <c r="BH145" s="163">
        <f>IF(N145="zníž. prenesená",J145,0)</f>
        <v>0</v>
      </c>
      <c r="BI145" s="163">
        <f>IF(N145="nulová",J145,0)</f>
        <v>0</v>
      </c>
      <c r="BJ145" s="15" t="s">
        <v>83</v>
      </c>
      <c r="BK145" s="163">
        <f>ROUND(I145*H145,2)</f>
        <v>72</v>
      </c>
      <c r="BL145" s="15" t="s">
        <v>135</v>
      </c>
      <c r="BM145" s="162" t="s">
        <v>518</v>
      </c>
    </row>
    <row r="146" spans="1:65" s="2" customFormat="1" ht="16.5" customHeight="1" x14ac:dyDescent="0.2">
      <c r="A146" s="27"/>
      <c r="B146" s="150"/>
      <c r="C146" s="172" t="s">
        <v>167</v>
      </c>
      <c r="D146" s="172" t="s">
        <v>196</v>
      </c>
      <c r="E146" s="173" t="s">
        <v>519</v>
      </c>
      <c r="F146" s="174" t="s">
        <v>520</v>
      </c>
      <c r="G146" s="175" t="s">
        <v>134</v>
      </c>
      <c r="H146" s="176">
        <v>1325.61</v>
      </c>
      <c r="I146" s="177">
        <v>0.6</v>
      </c>
      <c r="J146" s="177">
        <f>ROUND(I146*H146,2)</f>
        <v>795.37</v>
      </c>
      <c r="K146" s="178"/>
      <c r="L146" s="179"/>
      <c r="M146" s="180" t="s">
        <v>1</v>
      </c>
      <c r="N146" s="181" t="s">
        <v>37</v>
      </c>
      <c r="O146" s="160">
        <v>0</v>
      </c>
      <c r="P146" s="160">
        <f>O146*H146</f>
        <v>0</v>
      </c>
      <c r="Q146" s="160">
        <v>0</v>
      </c>
      <c r="R146" s="160">
        <f>Q146*H146</f>
        <v>0</v>
      </c>
      <c r="S146" s="160">
        <v>0</v>
      </c>
      <c r="T146" s="161">
        <f>S146*H146</f>
        <v>0</v>
      </c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R146" s="162" t="s">
        <v>144</v>
      </c>
      <c r="AT146" s="162" t="s">
        <v>196</v>
      </c>
      <c r="AU146" s="162" t="s">
        <v>83</v>
      </c>
      <c r="AY146" s="15" t="s">
        <v>129</v>
      </c>
      <c r="BE146" s="163">
        <f>IF(N146="základná",J146,0)</f>
        <v>0</v>
      </c>
      <c r="BF146" s="163">
        <f>IF(N146="znížená",J146,0)</f>
        <v>795.37</v>
      </c>
      <c r="BG146" s="163">
        <f>IF(N146="zákl. prenesená",J146,0)</f>
        <v>0</v>
      </c>
      <c r="BH146" s="163">
        <f>IF(N146="zníž. prenesená",J146,0)</f>
        <v>0</v>
      </c>
      <c r="BI146" s="163">
        <f>IF(N146="nulová",J146,0)</f>
        <v>0</v>
      </c>
      <c r="BJ146" s="15" t="s">
        <v>83</v>
      </c>
      <c r="BK146" s="163">
        <f>ROUND(I146*H146,2)</f>
        <v>795.37</v>
      </c>
      <c r="BL146" s="15" t="s">
        <v>135</v>
      </c>
      <c r="BM146" s="162" t="s">
        <v>521</v>
      </c>
    </row>
    <row r="147" spans="1:65" s="13" customFormat="1" x14ac:dyDescent="0.2">
      <c r="B147" s="164"/>
      <c r="D147" s="165"/>
      <c r="E147" s="166" t="s">
        <v>1</v>
      </c>
      <c r="F147" s="167"/>
      <c r="H147" s="168"/>
      <c r="L147" s="164"/>
      <c r="M147" s="169"/>
      <c r="N147" s="170"/>
      <c r="O147" s="170"/>
      <c r="P147" s="170"/>
      <c r="Q147" s="170"/>
      <c r="R147" s="170"/>
      <c r="S147" s="170"/>
      <c r="T147" s="171"/>
      <c r="AT147" s="166" t="s">
        <v>160</v>
      </c>
      <c r="AU147" s="166" t="s">
        <v>83</v>
      </c>
      <c r="AV147" s="13" t="s">
        <v>83</v>
      </c>
      <c r="AW147" s="13" t="s">
        <v>28</v>
      </c>
      <c r="AX147" s="13" t="s">
        <v>78</v>
      </c>
      <c r="AY147" s="166" t="s">
        <v>129</v>
      </c>
    </row>
    <row r="148" spans="1:65" s="2" customFormat="1" ht="24.2" customHeight="1" x14ac:dyDescent="0.2">
      <c r="A148" s="27"/>
      <c r="B148" s="150"/>
      <c r="C148" s="151" t="s">
        <v>151</v>
      </c>
      <c r="D148" s="151" t="s">
        <v>131</v>
      </c>
      <c r="E148" s="152" t="s">
        <v>522</v>
      </c>
      <c r="F148" s="153" t="s">
        <v>523</v>
      </c>
      <c r="G148" s="154" t="s">
        <v>134</v>
      </c>
      <c r="H148" s="155">
        <v>1205.0999999999999</v>
      </c>
      <c r="I148" s="156">
        <v>2.0099999999999998</v>
      </c>
      <c r="J148" s="156">
        <f>ROUND(I148*H148,2)</f>
        <v>2422.25</v>
      </c>
      <c r="K148" s="157"/>
      <c r="L148" s="28"/>
      <c r="M148" s="158" t="s">
        <v>1</v>
      </c>
      <c r="N148" s="159" t="s">
        <v>37</v>
      </c>
      <c r="O148" s="160">
        <v>4.1000000000000002E-2</v>
      </c>
      <c r="P148" s="160">
        <f>O148*H148</f>
        <v>49.409099999999995</v>
      </c>
      <c r="Q148" s="160">
        <v>3.0000000000000001E-5</v>
      </c>
      <c r="R148" s="160">
        <f>Q148*H148</f>
        <v>3.6152999999999998E-2</v>
      </c>
      <c r="S148" s="160">
        <v>0</v>
      </c>
      <c r="T148" s="161">
        <f>S148*H148</f>
        <v>0</v>
      </c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R148" s="162" t="s">
        <v>135</v>
      </c>
      <c r="AT148" s="162" t="s">
        <v>131</v>
      </c>
      <c r="AU148" s="162" t="s">
        <v>83</v>
      </c>
      <c r="AY148" s="15" t="s">
        <v>129</v>
      </c>
      <c r="BE148" s="163">
        <f>IF(N148="základná",J148,0)</f>
        <v>0</v>
      </c>
      <c r="BF148" s="163">
        <f>IF(N148="znížená",J148,0)</f>
        <v>2422.25</v>
      </c>
      <c r="BG148" s="163">
        <f>IF(N148="zákl. prenesená",J148,0)</f>
        <v>0</v>
      </c>
      <c r="BH148" s="163">
        <f>IF(N148="zníž. prenesená",J148,0)</f>
        <v>0</v>
      </c>
      <c r="BI148" s="163">
        <f>IF(N148="nulová",J148,0)</f>
        <v>0</v>
      </c>
      <c r="BJ148" s="15" t="s">
        <v>83</v>
      </c>
      <c r="BK148" s="163">
        <f>ROUND(I148*H148,2)</f>
        <v>2422.25</v>
      </c>
      <c r="BL148" s="15" t="s">
        <v>135</v>
      </c>
      <c r="BM148" s="162" t="s">
        <v>524</v>
      </c>
    </row>
    <row r="149" spans="1:65" s="12" customFormat="1" ht="22.9" customHeight="1" x14ac:dyDescent="0.2">
      <c r="B149" s="138"/>
      <c r="D149" s="139" t="s">
        <v>70</v>
      </c>
      <c r="E149" s="148" t="s">
        <v>135</v>
      </c>
      <c r="F149" s="148" t="s">
        <v>246</v>
      </c>
      <c r="J149" s="149">
        <f>SUM(J150:J150)</f>
        <v>38286.026999999995</v>
      </c>
      <c r="L149" s="138"/>
      <c r="M149" s="142"/>
      <c r="N149" s="143"/>
      <c r="O149" s="143"/>
      <c r="P149" s="144">
        <f>SUM(P150:P150)</f>
        <v>0</v>
      </c>
      <c r="Q149" s="143"/>
      <c r="R149" s="144">
        <f>SUM(R150:R150)</f>
        <v>0</v>
      </c>
      <c r="S149" s="143"/>
      <c r="T149" s="145">
        <f>SUM(T150:T150)</f>
        <v>0</v>
      </c>
      <c r="AR149" s="139" t="s">
        <v>78</v>
      </c>
      <c r="AT149" s="146" t="s">
        <v>70</v>
      </c>
      <c r="AU149" s="146" t="s">
        <v>78</v>
      </c>
      <c r="AY149" s="139" t="s">
        <v>129</v>
      </c>
      <c r="BK149" s="147">
        <f>SUM(BK150:BK150)</f>
        <v>0</v>
      </c>
    </row>
    <row r="150" spans="1:65" s="2" customFormat="1" ht="37.9" customHeight="1" x14ac:dyDescent="0.2">
      <c r="A150" s="186"/>
      <c r="B150" s="150"/>
      <c r="C150" s="151">
        <v>13</v>
      </c>
      <c r="D150" s="151" t="s">
        <v>131</v>
      </c>
      <c r="E150" s="152" t="s">
        <v>549</v>
      </c>
      <c r="F150" s="153" t="s">
        <v>550</v>
      </c>
      <c r="G150" s="154" t="s">
        <v>158</v>
      </c>
      <c r="H150" s="155">
        <v>602.54999999999995</v>
      </c>
      <c r="I150" s="156">
        <v>63.54</v>
      </c>
      <c r="J150" s="189">
        <f>H150*I150</f>
        <v>38286.026999999995</v>
      </c>
      <c r="K150" s="188">
        <v>1827</v>
      </c>
      <c r="L150" s="234"/>
      <c r="M150" s="235"/>
      <c r="N150" s="236">
        <f>ROUND(L150*K150,2)</f>
        <v>0</v>
      </c>
      <c r="O150" s="237"/>
      <c r="P150" s="237"/>
      <c r="Q150" s="237"/>
      <c r="R150" s="160"/>
      <c r="S150" s="160"/>
      <c r="T150" s="161"/>
      <c r="U150" s="186"/>
      <c r="V150" s="186"/>
      <c r="W150" s="186"/>
      <c r="X150" s="186"/>
      <c r="Y150" s="186"/>
      <c r="Z150" s="186"/>
      <c r="AA150" s="186"/>
      <c r="AB150" s="186"/>
      <c r="AC150" s="186"/>
      <c r="AD150" s="186"/>
      <c r="AE150" s="186"/>
      <c r="AR150" s="162"/>
      <c r="AT150" s="162"/>
      <c r="AU150" s="162"/>
      <c r="AY150" s="15"/>
      <c r="BE150" s="163"/>
      <c r="BF150" s="163"/>
      <c r="BG150" s="163"/>
      <c r="BH150" s="163"/>
      <c r="BI150" s="163"/>
      <c r="BJ150" s="15"/>
      <c r="BK150" s="163"/>
      <c r="BL150" s="15"/>
      <c r="BM150" s="162"/>
    </row>
    <row r="151" spans="1:65" s="12" customFormat="1" ht="22.9" customHeight="1" x14ac:dyDescent="0.2">
      <c r="B151" s="138"/>
      <c r="D151" s="139" t="s">
        <v>70</v>
      </c>
      <c r="E151" s="148" t="s">
        <v>144</v>
      </c>
      <c r="F151" s="148" t="s">
        <v>311</v>
      </c>
      <c r="J151" s="149">
        <f>BK151</f>
        <v>688.34</v>
      </c>
      <c r="L151" s="138"/>
      <c r="M151" s="142"/>
      <c r="N151" s="143"/>
      <c r="O151" s="143"/>
      <c r="P151" s="144">
        <f>SUM(P152:P155)</f>
        <v>12.137400000000001</v>
      </c>
      <c r="Q151" s="143"/>
      <c r="R151" s="144">
        <f>SUM(R152:R155)</f>
        <v>0.16219980000000001</v>
      </c>
      <c r="S151" s="143"/>
      <c r="T151" s="145">
        <f>SUM(T152:T155)</f>
        <v>0</v>
      </c>
      <c r="AR151" s="139" t="s">
        <v>78</v>
      </c>
      <c r="AT151" s="146" t="s">
        <v>70</v>
      </c>
      <c r="AU151" s="146" t="s">
        <v>78</v>
      </c>
      <c r="AY151" s="139" t="s">
        <v>129</v>
      </c>
      <c r="BK151" s="147">
        <f>SUM(BK152:BK155)</f>
        <v>688.34</v>
      </c>
    </row>
    <row r="152" spans="1:65" s="2" customFormat="1" ht="33" customHeight="1" x14ac:dyDescent="0.2">
      <c r="A152" s="27"/>
      <c r="B152" s="150"/>
      <c r="C152" s="151" t="s">
        <v>155</v>
      </c>
      <c r="D152" s="151" t="s">
        <v>131</v>
      </c>
      <c r="E152" s="152" t="s">
        <v>525</v>
      </c>
      <c r="F152" s="153" t="s">
        <v>526</v>
      </c>
      <c r="G152" s="154" t="s">
        <v>240</v>
      </c>
      <c r="H152" s="155">
        <v>367.8</v>
      </c>
      <c r="I152" s="156">
        <v>0.37</v>
      </c>
      <c r="J152" s="156">
        <f>ROUND(I152*H152,2)</f>
        <v>136.09</v>
      </c>
      <c r="K152" s="157"/>
      <c r="L152" s="28"/>
      <c r="M152" s="158" t="s">
        <v>1</v>
      </c>
      <c r="N152" s="159" t="s">
        <v>37</v>
      </c>
      <c r="O152" s="160">
        <v>3.3000000000000002E-2</v>
      </c>
      <c r="P152" s="160">
        <f>O152*H152</f>
        <v>12.137400000000001</v>
      </c>
      <c r="Q152" s="160">
        <v>0</v>
      </c>
      <c r="R152" s="160">
        <f>Q152*H152</f>
        <v>0</v>
      </c>
      <c r="S152" s="160">
        <v>0</v>
      </c>
      <c r="T152" s="161">
        <f>S152*H152</f>
        <v>0</v>
      </c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R152" s="162" t="s">
        <v>135</v>
      </c>
      <c r="AT152" s="162" t="s">
        <v>131</v>
      </c>
      <c r="AU152" s="162" t="s">
        <v>83</v>
      </c>
      <c r="AY152" s="15" t="s">
        <v>129</v>
      </c>
      <c r="BE152" s="163">
        <f>IF(N152="základná",J152,0)</f>
        <v>0</v>
      </c>
      <c r="BF152" s="163">
        <f>IF(N152="znížená",J152,0)</f>
        <v>136.09</v>
      </c>
      <c r="BG152" s="163">
        <f>IF(N152="zákl. prenesená",J152,0)</f>
        <v>0</v>
      </c>
      <c r="BH152" s="163">
        <f>IF(N152="zníž. prenesená",J152,0)</f>
        <v>0</v>
      </c>
      <c r="BI152" s="163">
        <f>IF(N152="nulová",J152,0)</f>
        <v>0</v>
      </c>
      <c r="BJ152" s="15" t="s">
        <v>83</v>
      </c>
      <c r="BK152" s="163">
        <f>ROUND(I152*H152,2)</f>
        <v>136.09</v>
      </c>
      <c r="BL152" s="15" t="s">
        <v>135</v>
      </c>
      <c r="BM152" s="162" t="s">
        <v>527</v>
      </c>
    </row>
    <row r="153" spans="1:65" s="13" customFormat="1" x14ac:dyDescent="0.2">
      <c r="B153" s="164"/>
      <c r="D153" s="165"/>
      <c r="E153" s="166" t="s">
        <v>1</v>
      </c>
      <c r="F153" s="167"/>
      <c r="H153" s="168"/>
      <c r="L153" s="164"/>
      <c r="M153" s="169"/>
      <c r="N153" s="170"/>
      <c r="O153" s="170"/>
      <c r="P153" s="170"/>
      <c r="Q153" s="170"/>
      <c r="R153" s="170"/>
      <c r="S153" s="170"/>
      <c r="T153" s="171"/>
      <c r="AT153" s="166" t="s">
        <v>160</v>
      </c>
      <c r="AU153" s="166" t="s">
        <v>83</v>
      </c>
      <c r="AV153" s="13" t="s">
        <v>83</v>
      </c>
      <c r="AW153" s="13" t="s">
        <v>28</v>
      </c>
      <c r="AX153" s="13" t="s">
        <v>78</v>
      </c>
      <c r="AY153" s="166" t="s">
        <v>129</v>
      </c>
    </row>
    <row r="154" spans="1:65" s="2" customFormat="1" ht="21.75" customHeight="1" x14ac:dyDescent="0.2">
      <c r="A154" s="27"/>
      <c r="B154" s="150"/>
      <c r="C154" s="172" t="s">
        <v>181</v>
      </c>
      <c r="D154" s="172" t="s">
        <v>196</v>
      </c>
      <c r="E154" s="173" t="s">
        <v>528</v>
      </c>
      <c r="F154" s="174" t="s">
        <v>529</v>
      </c>
      <c r="G154" s="175" t="s">
        <v>240</v>
      </c>
      <c r="H154" s="176">
        <v>386.19</v>
      </c>
      <c r="I154" s="177">
        <v>1.43</v>
      </c>
      <c r="J154" s="177">
        <f>ROUND(I154*H154,2)</f>
        <v>552.25</v>
      </c>
      <c r="K154" s="178"/>
      <c r="L154" s="179"/>
      <c r="M154" s="180" t="s">
        <v>1</v>
      </c>
      <c r="N154" s="181" t="s">
        <v>37</v>
      </c>
      <c r="O154" s="160">
        <v>0</v>
      </c>
      <c r="P154" s="160">
        <f>O154*H154</f>
        <v>0</v>
      </c>
      <c r="Q154" s="160">
        <v>4.2000000000000002E-4</v>
      </c>
      <c r="R154" s="160">
        <f>Q154*H154</f>
        <v>0.16219980000000001</v>
      </c>
      <c r="S154" s="160">
        <v>0</v>
      </c>
      <c r="T154" s="161">
        <f>S154*H154</f>
        <v>0</v>
      </c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R154" s="162" t="s">
        <v>144</v>
      </c>
      <c r="AT154" s="162" t="s">
        <v>196</v>
      </c>
      <c r="AU154" s="162" t="s">
        <v>83</v>
      </c>
      <c r="AY154" s="15" t="s">
        <v>129</v>
      </c>
      <c r="BE154" s="163">
        <f>IF(N154="základná",J154,0)</f>
        <v>0</v>
      </c>
      <c r="BF154" s="163">
        <f>IF(N154="znížená",J154,0)</f>
        <v>552.25</v>
      </c>
      <c r="BG154" s="163">
        <f>IF(N154="zákl. prenesená",J154,0)</f>
        <v>0</v>
      </c>
      <c r="BH154" s="163">
        <f>IF(N154="zníž. prenesená",J154,0)</f>
        <v>0</v>
      </c>
      <c r="BI154" s="163">
        <f>IF(N154="nulová",J154,0)</f>
        <v>0</v>
      </c>
      <c r="BJ154" s="15" t="s">
        <v>83</v>
      </c>
      <c r="BK154" s="163">
        <f>ROUND(I154*H154,2)</f>
        <v>552.25</v>
      </c>
      <c r="BL154" s="15" t="s">
        <v>135</v>
      </c>
      <c r="BM154" s="162" t="s">
        <v>530</v>
      </c>
    </row>
    <row r="155" spans="1:65" s="13" customFormat="1" x14ac:dyDescent="0.2">
      <c r="B155" s="164"/>
      <c r="D155" s="165"/>
      <c r="F155" s="167"/>
      <c r="H155" s="168"/>
      <c r="L155" s="164"/>
      <c r="M155" s="169"/>
      <c r="N155" s="170"/>
      <c r="O155" s="170"/>
      <c r="P155" s="170"/>
      <c r="Q155" s="170"/>
      <c r="R155" s="170"/>
      <c r="S155" s="170"/>
      <c r="T155" s="171"/>
      <c r="AT155" s="166" t="s">
        <v>160</v>
      </c>
      <c r="AU155" s="166" t="s">
        <v>83</v>
      </c>
      <c r="AV155" s="13" t="s">
        <v>83</v>
      </c>
      <c r="AW155" s="13" t="s">
        <v>3</v>
      </c>
      <c r="AX155" s="13" t="s">
        <v>78</v>
      </c>
      <c r="AY155" s="166" t="s">
        <v>129</v>
      </c>
    </row>
    <row r="156" spans="1:65" s="12" customFormat="1" ht="22.9" customHeight="1" x14ac:dyDescent="0.2">
      <c r="B156" s="138"/>
      <c r="D156" s="139" t="s">
        <v>70</v>
      </c>
      <c r="E156" s="148" t="s">
        <v>482</v>
      </c>
      <c r="F156" s="148" t="s">
        <v>483</v>
      </c>
      <c r="J156" s="149">
        <f>BK156</f>
        <v>373.65</v>
      </c>
      <c r="L156" s="138"/>
      <c r="M156" s="142"/>
      <c r="N156" s="143"/>
      <c r="O156" s="143"/>
      <c r="P156" s="144">
        <f>P157</f>
        <v>51.537560000000006</v>
      </c>
      <c r="Q156" s="143"/>
      <c r="R156" s="144">
        <f>R157</f>
        <v>0</v>
      </c>
      <c r="S156" s="143"/>
      <c r="T156" s="145">
        <f>T157</f>
        <v>0</v>
      </c>
      <c r="AR156" s="139" t="s">
        <v>78</v>
      </c>
      <c r="AT156" s="146" t="s">
        <v>70</v>
      </c>
      <c r="AU156" s="146" t="s">
        <v>78</v>
      </c>
      <c r="AY156" s="139" t="s">
        <v>129</v>
      </c>
      <c r="BK156" s="147">
        <f>BK157</f>
        <v>373.65</v>
      </c>
    </row>
    <row r="157" spans="1:65" s="2" customFormat="1" ht="33" customHeight="1" x14ac:dyDescent="0.2">
      <c r="A157" s="27"/>
      <c r="B157" s="150"/>
      <c r="C157" s="151" t="s">
        <v>159</v>
      </c>
      <c r="D157" s="151" t="s">
        <v>131</v>
      </c>
      <c r="E157" s="152" t="s">
        <v>484</v>
      </c>
      <c r="F157" s="153" t="s">
        <v>485</v>
      </c>
      <c r="G157" s="154" t="s">
        <v>199</v>
      </c>
      <c r="H157" s="155">
        <v>1288.4390000000001</v>
      </c>
      <c r="I157" s="156">
        <v>0.28999999999999998</v>
      </c>
      <c r="J157" s="156">
        <f>ROUND(I157*H157,2)</f>
        <v>373.65</v>
      </c>
      <c r="K157" s="157"/>
      <c r="L157" s="28"/>
      <c r="M157" s="182" t="s">
        <v>1</v>
      </c>
      <c r="N157" s="183" t="s">
        <v>37</v>
      </c>
      <c r="O157" s="184">
        <v>0.04</v>
      </c>
      <c r="P157" s="184">
        <f>O157*H157</f>
        <v>51.537560000000006</v>
      </c>
      <c r="Q157" s="184">
        <v>0</v>
      </c>
      <c r="R157" s="184">
        <f>Q157*H157</f>
        <v>0</v>
      </c>
      <c r="S157" s="184">
        <v>0</v>
      </c>
      <c r="T157" s="185">
        <f>S157*H157</f>
        <v>0</v>
      </c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R157" s="162" t="s">
        <v>135</v>
      </c>
      <c r="AT157" s="162" t="s">
        <v>131</v>
      </c>
      <c r="AU157" s="162" t="s">
        <v>83</v>
      </c>
      <c r="AY157" s="15" t="s">
        <v>129</v>
      </c>
      <c r="BE157" s="163">
        <f>IF(N157="základná",J157,0)</f>
        <v>0</v>
      </c>
      <c r="BF157" s="163">
        <f>IF(N157="znížená",J157,0)</f>
        <v>373.65</v>
      </c>
      <c r="BG157" s="163">
        <f>IF(N157="zákl. prenesená",J157,0)</f>
        <v>0</v>
      </c>
      <c r="BH157" s="163">
        <f>IF(N157="zníž. prenesená",J157,0)</f>
        <v>0</v>
      </c>
      <c r="BI157" s="163">
        <f>IF(N157="nulová",J157,0)</f>
        <v>0</v>
      </c>
      <c r="BJ157" s="15" t="s">
        <v>83</v>
      </c>
      <c r="BK157" s="163">
        <f>ROUND(I157*H157,2)</f>
        <v>373.65</v>
      </c>
      <c r="BL157" s="15" t="s">
        <v>135</v>
      </c>
      <c r="BM157" s="162" t="s">
        <v>531</v>
      </c>
    </row>
    <row r="158" spans="1:65" s="2" customFormat="1" ht="6.95" customHeight="1" x14ac:dyDescent="0.2">
      <c r="A158" s="27"/>
      <c r="B158" s="45"/>
      <c r="C158" s="46"/>
      <c r="D158" s="46"/>
      <c r="E158" s="46"/>
      <c r="F158" s="46"/>
      <c r="G158" s="46"/>
      <c r="H158" s="46"/>
      <c r="I158" s="46"/>
      <c r="J158" s="46"/>
      <c r="K158" s="46"/>
      <c r="L158" s="28"/>
      <c r="M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</row>
  </sheetData>
  <autoFilter ref="C125:K157" xr:uid="{00000000-0009-0000-0000-000002000000}"/>
  <mergeCells count="13">
    <mergeCell ref="L2:V2"/>
    <mergeCell ref="E87:H87"/>
    <mergeCell ref="E89:H89"/>
    <mergeCell ref="E114:H114"/>
    <mergeCell ref="E116:H116"/>
    <mergeCell ref="L150:M150"/>
    <mergeCell ref="N150:Q150"/>
    <mergeCell ref="E118:H118"/>
    <mergeCell ref="E7:H7"/>
    <mergeCell ref="E9:H9"/>
    <mergeCell ref="E11:H11"/>
    <mergeCell ref="E29:H29"/>
    <mergeCell ref="E85:H85"/>
  </mergeCells>
  <pageMargins left="0.39374999999999999" right="0.39374999999999999" top="0.39374999999999999" bottom="0.39374999999999999" header="0" footer="0"/>
  <pageSetup paperSize="9" scale="88" fitToHeight="100" orientation="portrait" blackAndWhite="1" r:id="rId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M157"/>
  <sheetViews>
    <sheetView showGridLines="0" workbookViewId="0">
      <selection activeCell="X128" sqref="X128"/>
    </sheetView>
  </sheetViews>
  <sheetFormatPr defaultRowHeight="11.25" x14ac:dyDescent="0.2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1" spans="1:46" x14ac:dyDescent="0.2">
      <c r="A1" s="96"/>
    </row>
    <row r="2" spans="1:46" s="1" customFormat="1" ht="36.950000000000003" customHeight="1" x14ac:dyDescent="0.2">
      <c r="L2" s="213" t="s">
        <v>5</v>
      </c>
      <c r="M2" s="214"/>
      <c r="N2" s="214"/>
      <c r="O2" s="214"/>
      <c r="P2" s="214"/>
      <c r="Q2" s="214"/>
      <c r="R2" s="214"/>
      <c r="S2" s="214"/>
      <c r="T2" s="214"/>
      <c r="U2" s="214"/>
      <c r="V2" s="214"/>
      <c r="AT2" s="15" t="s">
        <v>91</v>
      </c>
    </row>
    <row r="3" spans="1:46" s="1" customFormat="1" ht="6.95" hidden="1" customHeight="1" x14ac:dyDescent="0.2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71</v>
      </c>
    </row>
    <row r="4" spans="1:46" s="1" customFormat="1" ht="24.95" hidden="1" customHeight="1" x14ac:dyDescent="0.2">
      <c r="B4" s="18"/>
      <c r="D4" s="19" t="s">
        <v>94</v>
      </c>
      <c r="L4" s="18"/>
      <c r="M4" s="97" t="s">
        <v>9</v>
      </c>
      <c r="AT4" s="15" t="s">
        <v>3</v>
      </c>
    </row>
    <row r="5" spans="1:46" s="1" customFormat="1" ht="6.95" hidden="1" customHeight="1" x14ac:dyDescent="0.2">
      <c r="B5" s="18"/>
      <c r="L5" s="18"/>
    </row>
    <row r="6" spans="1:46" s="1" customFormat="1" ht="12" hidden="1" customHeight="1" x14ac:dyDescent="0.2">
      <c r="B6" s="18"/>
      <c r="D6" s="24" t="s">
        <v>12</v>
      </c>
      <c r="L6" s="18"/>
    </row>
    <row r="7" spans="1:46" s="1" customFormat="1" ht="16.5" hidden="1" customHeight="1" x14ac:dyDescent="0.2">
      <c r="B7" s="18"/>
      <c r="E7" s="232" t="str">
        <f>'Rekapitulácia stavby'!K6</f>
        <v>Rekonštr.cesty II/499  Havran - naviac práce 1 (km 2,500-4,3716)</v>
      </c>
      <c r="F7" s="233"/>
      <c r="G7" s="233"/>
      <c r="H7" s="233"/>
      <c r="L7" s="18"/>
    </row>
    <row r="8" spans="1:46" s="1" customFormat="1" ht="12" hidden="1" customHeight="1" x14ac:dyDescent="0.2">
      <c r="B8" s="18"/>
      <c r="D8" s="24" t="s">
        <v>95</v>
      </c>
      <c r="L8" s="18"/>
    </row>
    <row r="9" spans="1:46" s="2" customFormat="1" ht="16.5" hidden="1" customHeight="1" x14ac:dyDescent="0.2">
      <c r="A9" s="27"/>
      <c r="B9" s="28"/>
      <c r="C9" s="27"/>
      <c r="D9" s="27"/>
      <c r="E9" s="232" t="s">
        <v>532</v>
      </c>
      <c r="F9" s="231"/>
      <c r="G9" s="231"/>
      <c r="H9" s="231"/>
      <c r="I9" s="27"/>
      <c r="J9" s="27"/>
      <c r="K9" s="27"/>
      <c r="L9" s="40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</row>
    <row r="10" spans="1:46" s="2" customFormat="1" ht="12" hidden="1" customHeight="1" x14ac:dyDescent="0.2">
      <c r="A10" s="27"/>
      <c r="B10" s="28"/>
      <c r="C10" s="27"/>
      <c r="D10" s="24" t="s">
        <v>97</v>
      </c>
      <c r="E10" s="27"/>
      <c r="F10" s="27"/>
      <c r="G10" s="27"/>
      <c r="H10" s="27"/>
      <c r="I10" s="27"/>
      <c r="J10" s="27"/>
      <c r="K10" s="27"/>
      <c r="L10" s="40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</row>
    <row r="11" spans="1:46" s="2" customFormat="1" ht="16.5" hidden="1" customHeight="1" x14ac:dyDescent="0.2">
      <c r="A11" s="27"/>
      <c r="B11" s="28"/>
      <c r="C11" s="27"/>
      <c r="D11" s="27"/>
      <c r="E11" s="190" t="s">
        <v>533</v>
      </c>
      <c r="F11" s="231"/>
      <c r="G11" s="231"/>
      <c r="H11" s="231"/>
      <c r="I11" s="27"/>
      <c r="J11" s="27"/>
      <c r="K11" s="27"/>
      <c r="L11" s="40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</row>
    <row r="12" spans="1:46" s="2" customFormat="1" hidden="1" x14ac:dyDescent="0.2">
      <c r="A12" s="27"/>
      <c r="B12" s="28"/>
      <c r="C12" s="27"/>
      <c r="D12" s="27"/>
      <c r="E12" s="27"/>
      <c r="F12" s="27"/>
      <c r="G12" s="27"/>
      <c r="H12" s="27"/>
      <c r="I12" s="27"/>
      <c r="J12" s="27"/>
      <c r="K12" s="27"/>
      <c r="L12" s="40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</row>
    <row r="13" spans="1:46" s="2" customFormat="1" ht="12" hidden="1" customHeight="1" x14ac:dyDescent="0.2">
      <c r="A13" s="27"/>
      <c r="B13" s="28"/>
      <c r="C13" s="27"/>
      <c r="D13" s="24" t="s">
        <v>13</v>
      </c>
      <c r="E13" s="27"/>
      <c r="F13" s="22" t="s">
        <v>1</v>
      </c>
      <c r="G13" s="27"/>
      <c r="H13" s="27"/>
      <c r="I13" s="24" t="s">
        <v>14</v>
      </c>
      <c r="J13" s="22" t="s">
        <v>1</v>
      </c>
      <c r="K13" s="27"/>
      <c r="L13" s="40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</row>
    <row r="14" spans="1:46" s="2" customFormat="1" ht="12" hidden="1" customHeight="1" x14ac:dyDescent="0.2">
      <c r="A14" s="27"/>
      <c r="B14" s="28"/>
      <c r="C14" s="27"/>
      <c r="D14" s="24" t="s">
        <v>15</v>
      </c>
      <c r="E14" s="27"/>
      <c r="F14" s="22" t="s">
        <v>16</v>
      </c>
      <c r="G14" s="27"/>
      <c r="H14" s="27"/>
      <c r="I14" s="24" t="s">
        <v>17</v>
      </c>
      <c r="J14" s="53">
        <f>'Rekapitulácia stavby'!AN8</f>
        <v>0</v>
      </c>
      <c r="K14" s="27"/>
      <c r="L14" s="40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</row>
    <row r="15" spans="1:46" s="2" customFormat="1" ht="10.9" hidden="1" customHeight="1" x14ac:dyDescent="0.2">
      <c r="A15" s="27"/>
      <c r="B15" s="28"/>
      <c r="C15" s="27"/>
      <c r="D15" s="27"/>
      <c r="E15" s="27"/>
      <c r="F15" s="27"/>
      <c r="G15" s="27"/>
      <c r="H15" s="27"/>
      <c r="I15" s="27"/>
      <c r="J15" s="27"/>
      <c r="K15" s="27"/>
      <c r="L15" s="40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 spans="1:46" s="2" customFormat="1" ht="12" hidden="1" customHeight="1" x14ac:dyDescent="0.2">
      <c r="A16" s="27"/>
      <c r="B16" s="28"/>
      <c r="C16" s="27"/>
      <c r="D16" s="24" t="s">
        <v>18</v>
      </c>
      <c r="E16" s="27"/>
      <c r="F16" s="27"/>
      <c r="G16" s="27"/>
      <c r="H16" s="27"/>
      <c r="I16" s="24" t="s">
        <v>19</v>
      </c>
      <c r="J16" s="22" t="s">
        <v>20</v>
      </c>
      <c r="K16" s="27"/>
      <c r="L16" s="40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 spans="1:31" s="2" customFormat="1" ht="18" hidden="1" customHeight="1" x14ac:dyDescent="0.2">
      <c r="A17" s="27"/>
      <c r="B17" s="28"/>
      <c r="C17" s="27"/>
      <c r="D17" s="27"/>
      <c r="E17" s="22" t="s">
        <v>21</v>
      </c>
      <c r="F17" s="27"/>
      <c r="G17" s="27"/>
      <c r="H17" s="27"/>
      <c r="I17" s="24" t="s">
        <v>22</v>
      </c>
      <c r="J17" s="22" t="s">
        <v>1</v>
      </c>
      <c r="K17" s="27"/>
      <c r="L17" s="40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1:31" s="2" customFormat="1" ht="6.95" hidden="1" customHeight="1" x14ac:dyDescent="0.2">
      <c r="A18" s="27"/>
      <c r="B18" s="28"/>
      <c r="C18" s="27"/>
      <c r="D18" s="27"/>
      <c r="E18" s="27"/>
      <c r="F18" s="27"/>
      <c r="G18" s="27"/>
      <c r="H18" s="27"/>
      <c r="I18" s="27"/>
      <c r="J18" s="27"/>
      <c r="K18" s="27"/>
      <c r="L18" s="40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</row>
    <row r="19" spans="1:31" s="2" customFormat="1" ht="12" hidden="1" customHeight="1" x14ac:dyDescent="0.2">
      <c r="A19" s="27"/>
      <c r="B19" s="28"/>
      <c r="C19" s="27"/>
      <c r="D19" s="24" t="s">
        <v>23</v>
      </c>
      <c r="E19" s="27"/>
      <c r="F19" s="27"/>
      <c r="G19" s="27"/>
      <c r="H19" s="27"/>
      <c r="I19" s="24" t="s">
        <v>19</v>
      </c>
      <c r="J19" s="22" t="s">
        <v>24</v>
      </c>
      <c r="K19" s="27"/>
      <c r="L19" s="40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</row>
    <row r="20" spans="1:31" s="2" customFormat="1" ht="18" hidden="1" customHeight="1" x14ac:dyDescent="0.2">
      <c r="A20" s="27"/>
      <c r="B20" s="28"/>
      <c r="C20" s="27"/>
      <c r="D20" s="27"/>
      <c r="E20" s="22" t="s">
        <v>25</v>
      </c>
      <c r="F20" s="27"/>
      <c r="G20" s="27"/>
      <c r="H20" s="27"/>
      <c r="I20" s="24" t="s">
        <v>22</v>
      </c>
      <c r="J20" s="22" t="s">
        <v>26</v>
      </c>
      <c r="K20" s="27"/>
      <c r="L20" s="40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</row>
    <row r="21" spans="1:31" s="2" customFormat="1" ht="6.95" hidden="1" customHeight="1" x14ac:dyDescent="0.2">
      <c r="A21" s="27"/>
      <c r="B21" s="28"/>
      <c r="C21" s="27"/>
      <c r="D21" s="27"/>
      <c r="E21" s="27"/>
      <c r="F21" s="27"/>
      <c r="G21" s="27"/>
      <c r="H21" s="27"/>
      <c r="I21" s="27"/>
      <c r="J21" s="27"/>
      <c r="K21" s="27"/>
      <c r="L21" s="40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</row>
    <row r="22" spans="1:31" s="2" customFormat="1" ht="12" hidden="1" customHeight="1" x14ac:dyDescent="0.2">
      <c r="A22" s="27"/>
      <c r="B22" s="28"/>
      <c r="C22" s="27"/>
      <c r="D22" s="24" t="s">
        <v>27</v>
      </c>
      <c r="E22" s="27"/>
      <c r="F22" s="27"/>
      <c r="G22" s="27"/>
      <c r="H22" s="27"/>
      <c r="I22" s="24" t="s">
        <v>19</v>
      </c>
      <c r="J22" s="22" t="str">
        <f>IF('Rekapitulácia stavby'!AN16="","",'Rekapitulácia stavby'!AN16)</f>
        <v/>
      </c>
      <c r="K22" s="27"/>
      <c r="L22" s="40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</row>
    <row r="23" spans="1:31" s="2" customFormat="1" ht="18" hidden="1" customHeight="1" x14ac:dyDescent="0.2">
      <c r="A23" s="27"/>
      <c r="B23" s="28"/>
      <c r="C23" s="27"/>
      <c r="D23" s="27"/>
      <c r="E23" s="22" t="str">
        <f>IF('Rekapitulácia stavby'!E17="","",'Rekapitulácia stavby'!E17)</f>
        <v xml:space="preserve"> </v>
      </c>
      <c r="F23" s="27"/>
      <c r="G23" s="27"/>
      <c r="H23" s="27"/>
      <c r="I23" s="24" t="s">
        <v>22</v>
      </c>
      <c r="J23" s="22" t="str">
        <f>IF('Rekapitulácia stavby'!AN17="","",'Rekapitulácia stavby'!AN17)</f>
        <v/>
      </c>
      <c r="K23" s="27"/>
      <c r="L23" s="40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</row>
    <row r="24" spans="1:31" s="2" customFormat="1" ht="6.95" hidden="1" customHeight="1" x14ac:dyDescent="0.2">
      <c r="A24" s="27"/>
      <c r="B24" s="28"/>
      <c r="C24" s="27"/>
      <c r="D24" s="27"/>
      <c r="E24" s="27"/>
      <c r="F24" s="27"/>
      <c r="G24" s="27"/>
      <c r="H24" s="27"/>
      <c r="I24" s="27"/>
      <c r="J24" s="27"/>
      <c r="K24" s="27"/>
      <c r="L24" s="40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</row>
    <row r="25" spans="1:31" s="2" customFormat="1" ht="12" hidden="1" customHeight="1" x14ac:dyDescent="0.2">
      <c r="A25" s="27"/>
      <c r="B25" s="28"/>
      <c r="C25" s="27"/>
      <c r="D25" s="24" t="s">
        <v>29</v>
      </c>
      <c r="E25" s="27"/>
      <c r="F25" s="27"/>
      <c r="G25" s="27"/>
      <c r="H25" s="27"/>
      <c r="I25" s="24" t="s">
        <v>19</v>
      </c>
      <c r="J25" s="22" t="str">
        <f>IF('Rekapitulácia stavby'!AN19="","",'Rekapitulácia stavby'!AN19)</f>
        <v/>
      </c>
      <c r="K25" s="27"/>
      <c r="L25" s="40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</row>
    <row r="26" spans="1:31" s="2" customFormat="1" ht="18" hidden="1" customHeight="1" x14ac:dyDescent="0.2">
      <c r="A26" s="27"/>
      <c r="B26" s="28"/>
      <c r="C26" s="27"/>
      <c r="D26" s="27"/>
      <c r="E26" s="22" t="str">
        <f>IF('Rekapitulácia stavby'!E20="","",'Rekapitulácia stavby'!E20)</f>
        <v xml:space="preserve"> </v>
      </c>
      <c r="F26" s="27"/>
      <c r="G26" s="27"/>
      <c r="H26" s="27"/>
      <c r="I26" s="24" t="s">
        <v>22</v>
      </c>
      <c r="J26" s="22" t="str">
        <f>IF('Rekapitulácia stavby'!AN20="","",'Rekapitulácia stavby'!AN20)</f>
        <v/>
      </c>
      <c r="K26" s="27"/>
      <c r="L26" s="40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</row>
    <row r="27" spans="1:31" s="2" customFormat="1" ht="6.95" hidden="1" customHeight="1" x14ac:dyDescent="0.2">
      <c r="A27" s="27"/>
      <c r="B27" s="28"/>
      <c r="C27" s="27"/>
      <c r="D27" s="27"/>
      <c r="E27" s="27"/>
      <c r="F27" s="27"/>
      <c r="G27" s="27"/>
      <c r="H27" s="27"/>
      <c r="I27" s="27"/>
      <c r="J27" s="27"/>
      <c r="K27" s="27"/>
      <c r="L27" s="40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</row>
    <row r="28" spans="1:31" s="2" customFormat="1" ht="12" hidden="1" customHeight="1" x14ac:dyDescent="0.2">
      <c r="A28" s="27"/>
      <c r="B28" s="28"/>
      <c r="C28" s="27"/>
      <c r="D28" s="24" t="s">
        <v>30</v>
      </c>
      <c r="E28" s="27"/>
      <c r="F28" s="27"/>
      <c r="G28" s="27"/>
      <c r="H28" s="27"/>
      <c r="I28" s="27"/>
      <c r="J28" s="27"/>
      <c r="K28" s="27"/>
      <c r="L28" s="40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</row>
    <row r="29" spans="1:31" s="8" customFormat="1" ht="16.5" hidden="1" customHeight="1" x14ac:dyDescent="0.2">
      <c r="A29" s="98"/>
      <c r="B29" s="99"/>
      <c r="C29" s="98"/>
      <c r="D29" s="98"/>
      <c r="E29" s="227" t="s">
        <v>501</v>
      </c>
      <c r="F29" s="227"/>
      <c r="G29" s="227"/>
      <c r="H29" s="227"/>
      <c r="I29" s="98"/>
      <c r="J29" s="98"/>
      <c r="K29" s="98"/>
      <c r="L29" s="100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</row>
    <row r="30" spans="1:31" s="2" customFormat="1" ht="6.95" hidden="1" customHeight="1" x14ac:dyDescent="0.2">
      <c r="A30" s="27"/>
      <c r="B30" s="28"/>
      <c r="C30" s="27"/>
      <c r="D30" s="27"/>
      <c r="E30" s="27"/>
      <c r="F30" s="27"/>
      <c r="G30" s="27"/>
      <c r="H30" s="27"/>
      <c r="I30" s="27"/>
      <c r="J30" s="27"/>
      <c r="K30" s="27"/>
      <c r="L30" s="40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</row>
    <row r="31" spans="1:31" s="2" customFormat="1" ht="6.95" hidden="1" customHeight="1" x14ac:dyDescent="0.2">
      <c r="A31" s="27"/>
      <c r="B31" s="28"/>
      <c r="C31" s="27"/>
      <c r="D31" s="64"/>
      <c r="E31" s="64"/>
      <c r="F31" s="64"/>
      <c r="G31" s="64"/>
      <c r="H31" s="64"/>
      <c r="I31" s="64"/>
      <c r="J31" s="64"/>
      <c r="K31" s="64"/>
      <c r="L31" s="40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</row>
    <row r="32" spans="1:31" s="2" customFormat="1" ht="25.35" hidden="1" customHeight="1" x14ac:dyDescent="0.2">
      <c r="A32" s="27"/>
      <c r="B32" s="28"/>
      <c r="C32" s="27"/>
      <c r="D32" s="101" t="s">
        <v>31</v>
      </c>
      <c r="E32" s="27"/>
      <c r="F32" s="27"/>
      <c r="G32" s="27"/>
      <c r="H32" s="27"/>
      <c r="I32" s="27"/>
      <c r="J32" s="69">
        <f>ROUND(J126, 2)</f>
        <v>17398.080000000002</v>
      </c>
      <c r="K32" s="27"/>
      <c r="L32" s="40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  <row r="33" spans="1:31" s="2" customFormat="1" ht="6.95" hidden="1" customHeight="1" x14ac:dyDescent="0.2">
      <c r="A33" s="27"/>
      <c r="B33" s="28"/>
      <c r="C33" s="27"/>
      <c r="D33" s="64"/>
      <c r="E33" s="64"/>
      <c r="F33" s="64"/>
      <c r="G33" s="64"/>
      <c r="H33" s="64"/>
      <c r="I33" s="64"/>
      <c r="J33" s="64"/>
      <c r="K33" s="64"/>
      <c r="L33" s="40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</row>
    <row r="34" spans="1:31" s="2" customFormat="1" ht="14.45" hidden="1" customHeight="1" x14ac:dyDescent="0.2">
      <c r="A34" s="27"/>
      <c r="B34" s="28"/>
      <c r="C34" s="27"/>
      <c r="D34" s="27"/>
      <c r="E34" s="27"/>
      <c r="F34" s="31" t="s">
        <v>33</v>
      </c>
      <c r="G34" s="27"/>
      <c r="H34" s="27"/>
      <c r="I34" s="31" t="s">
        <v>32</v>
      </c>
      <c r="J34" s="31" t="s">
        <v>34</v>
      </c>
      <c r="K34" s="27"/>
      <c r="L34" s="40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</row>
    <row r="35" spans="1:31" s="2" customFormat="1" ht="14.45" hidden="1" customHeight="1" x14ac:dyDescent="0.2">
      <c r="A35" s="27"/>
      <c r="B35" s="28"/>
      <c r="C35" s="27"/>
      <c r="D35" s="102" t="s">
        <v>35</v>
      </c>
      <c r="E35" s="33" t="s">
        <v>36</v>
      </c>
      <c r="F35" s="103">
        <f>ROUND((SUM(BE126:BE156)),  2)</f>
        <v>0</v>
      </c>
      <c r="G35" s="104"/>
      <c r="H35" s="104"/>
      <c r="I35" s="105">
        <v>0.2</v>
      </c>
      <c r="J35" s="103">
        <f>ROUND(((SUM(BE126:BE156))*I35),  2)</f>
        <v>0</v>
      </c>
      <c r="K35" s="27"/>
      <c r="L35" s="40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</row>
    <row r="36" spans="1:31" s="2" customFormat="1" ht="14.45" hidden="1" customHeight="1" x14ac:dyDescent="0.2">
      <c r="A36" s="27"/>
      <c r="B36" s="28"/>
      <c r="C36" s="27"/>
      <c r="D36" s="27"/>
      <c r="E36" s="33" t="s">
        <v>37</v>
      </c>
      <c r="F36" s="106">
        <f>ROUND((SUM(BF126:BF156)),  2)</f>
        <v>3959.37</v>
      </c>
      <c r="G36" s="27"/>
      <c r="H36" s="27"/>
      <c r="I36" s="107">
        <v>0.2</v>
      </c>
      <c r="J36" s="106">
        <f>ROUND(((SUM(BF126:BF156))*I36),  2)</f>
        <v>791.87</v>
      </c>
      <c r="K36" s="27"/>
      <c r="L36" s="40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</row>
    <row r="37" spans="1:31" s="2" customFormat="1" ht="14.45" hidden="1" customHeight="1" x14ac:dyDescent="0.2">
      <c r="A37" s="27"/>
      <c r="B37" s="28"/>
      <c r="C37" s="27"/>
      <c r="D37" s="27"/>
      <c r="E37" s="24" t="s">
        <v>38</v>
      </c>
      <c r="F37" s="106">
        <f>ROUND((SUM(BG126:BG156)),  2)</f>
        <v>0</v>
      </c>
      <c r="G37" s="27"/>
      <c r="H37" s="27"/>
      <c r="I37" s="107">
        <v>0.2</v>
      </c>
      <c r="J37" s="106">
        <f>0</f>
        <v>0</v>
      </c>
      <c r="K37" s="27"/>
      <c r="L37" s="40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</row>
    <row r="38" spans="1:31" s="2" customFormat="1" ht="14.45" hidden="1" customHeight="1" x14ac:dyDescent="0.2">
      <c r="A38" s="27"/>
      <c r="B38" s="28"/>
      <c r="C38" s="27"/>
      <c r="D38" s="27"/>
      <c r="E38" s="24" t="s">
        <v>39</v>
      </c>
      <c r="F38" s="106">
        <f>ROUND((SUM(BH126:BH156)),  2)</f>
        <v>0</v>
      </c>
      <c r="G38" s="27"/>
      <c r="H38" s="27"/>
      <c r="I38" s="107">
        <v>0.2</v>
      </c>
      <c r="J38" s="106">
        <f>0</f>
        <v>0</v>
      </c>
      <c r="K38" s="27"/>
      <c r="L38" s="40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</row>
    <row r="39" spans="1:31" s="2" customFormat="1" ht="14.45" hidden="1" customHeight="1" x14ac:dyDescent="0.2">
      <c r="A39" s="27"/>
      <c r="B39" s="28"/>
      <c r="C39" s="27"/>
      <c r="D39" s="27"/>
      <c r="E39" s="33" t="s">
        <v>40</v>
      </c>
      <c r="F39" s="103">
        <f>ROUND((SUM(BI126:BI156)),  2)</f>
        <v>0</v>
      </c>
      <c r="G39" s="104"/>
      <c r="H39" s="104"/>
      <c r="I39" s="105">
        <v>0</v>
      </c>
      <c r="J39" s="103">
        <f>0</f>
        <v>0</v>
      </c>
      <c r="K39" s="27"/>
      <c r="L39" s="40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</row>
    <row r="40" spans="1:31" s="2" customFormat="1" ht="6.95" hidden="1" customHeight="1" x14ac:dyDescent="0.2">
      <c r="A40" s="27"/>
      <c r="B40" s="28"/>
      <c r="C40" s="27"/>
      <c r="D40" s="27"/>
      <c r="E40" s="27"/>
      <c r="F40" s="27"/>
      <c r="G40" s="27"/>
      <c r="H40" s="27"/>
      <c r="I40" s="27"/>
      <c r="J40" s="27"/>
      <c r="K40" s="27"/>
      <c r="L40" s="40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</row>
    <row r="41" spans="1:31" s="2" customFormat="1" ht="25.35" hidden="1" customHeight="1" x14ac:dyDescent="0.2">
      <c r="A41" s="27"/>
      <c r="B41" s="28"/>
      <c r="C41" s="108"/>
      <c r="D41" s="109" t="s">
        <v>41</v>
      </c>
      <c r="E41" s="58"/>
      <c r="F41" s="58"/>
      <c r="G41" s="110" t="s">
        <v>42</v>
      </c>
      <c r="H41" s="111" t="s">
        <v>43</v>
      </c>
      <c r="I41" s="58"/>
      <c r="J41" s="112">
        <f>SUM(J32:J39)</f>
        <v>18189.95</v>
      </c>
      <c r="K41" s="113"/>
      <c r="L41" s="40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</row>
    <row r="42" spans="1:31" s="2" customFormat="1" ht="14.45" hidden="1" customHeight="1" x14ac:dyDescent="0.2">
      <c r="A42" s="27"/>
      <c r="B42" s="28"/>
      <c r="C42" s="27"/>
      <c r="D42" s="27"/>
      <c r="E42" s="27"/>
      <c r="F42" s="27"/>
      <c r="G42" s="27"/>
      <c r="H42" s="27"/>
      <c r="I42" s="27"/>
      <c r="J42" s="27"/>
      <c r="K42" s="27"/>
      <c r="L42" s="40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</row>
    <row r="43" spans="1:31" s="1" customFormat="1" ht="14.45" hidden="1" customHeight="1" x14ac:dyDescent="0.2">
      <c r="B43" s="18"/>
      <c r="L43" s="18"/>
    </row>
    <row r="44" spans="1:31" s="1" customFormat="1" ht="14.45" hidden="1" customHeight="1" x14ac:dyDescent="0.2">
      <c r="B44" s="18"/>
      <c r="L44" s="18"/>
    </row>
    <row r="45" spans="1:31" s="1" customFormat="1" ht="14.45" hidden="1" customHeight="1" x14ac:dyDescent="0.2">
      <c r="B45" s="18"/>
      <c r="L45" s="18"/>
    </row>
    <row r="46" spans="1:31" s="1" customFormat="1" ht="14.45" hidden="1" customHeight="1" x14ac:dyDescent="0.2">
      <c r="B46" s="18"/>
      <c r="L46" s="18"/>
    </row>
    <row r="47" spans="1:31" s="1" customFormat="1" ht="14.45" hidden="1" customHeight="1" x14ac:dyDescent="0.2">
      <c r="B47" s="18"/>
      <c r="L47" s="18"/>
    </row>
    <row r="48" spans="1:31" s="1" customFormat="1" ht="14.45" hidden="1" customHeight="1" x14ac:dyDescent="0.2">
      <c r="B48" s="18"/>
      <c r="L48" s="18"/>
    </row>
    <row r="49" spans="1:31" s="1" customFormat="1" ht="14.45" hidden="1" customHeight="1" x14ac:dyDescent="0.2">
      <c r="B49" s="18"/>
      <c r="L49" s="18"/>
    </row>
    <row r="50" spans="1:31" s="2" customFormat="1" ht="14.45" hidden="1" customHeight="1" x14ac:dyDescent="0.2">
      <c r="B50" s="40"/>
      <c r="D50" s="41" t="s">
        <v>44</v>
      </c>
      <c r="E50" s="42"/>
      <c r="F50" s="42"/>
      <c r="G50" s="41" t="s">
        <v>45</v>
      </c>
      <c r="H50" s="42"/>
      <c r="I50" s="42"/>
      <c r="J50" s="42"/>
      <c r="K50" s="42"/>
      <c r="L50" s="40"/>
    </row>
    <row r="51" spans="1:31" hidden="1" x14ac:dyDescent="0.2">
      <c r="B51" s="18"/>
      <c r="L51" s="18"/>
    </row>
    <row r="52" spans="1:31" hidden="1" x14ac:dyDescent="0.2">
      <c r="B52" s="18"/>
      <c r="L52" s="18"/>
    </row>
    <row r="53" spans="1:31" hidden="1" x14ac:dyDescent="0.2">
      <c r="B53" s="18"/>
      <c r="L53" s="18"/>
    </row>
    <row r="54" spans="1:31" hidden="1" x14ac:dyDescent="0.2">
      <c r="B54" s="18"/>
      <c r="L54" s="18"/>
    </row>
    <row r="55" spans="1:31" hidden="1" x14ac:dyDescent="0.2">
      <c r="B55" s="18"/>
      <c r="L55" s="18"/>
    </row>
    <row r="56" spans="1:31" hidden="1" x14ac:dyDescent="0.2">
      <c r="B56" s="18"/>
      <c r="L56" s="18"/>
    </row>
    <row r="57" spans="1:31" hidden="1" x14ac:dyDescent="0.2">
      <c r="B57" s="18"/>
      <c r="L57" s="18"/>
    </row>
    <row r="58" spans="1:31" hidden="1" x14ac:dyDescent="0.2">
      <c r="B58" s="18"/>
      <c r="L58" s="18"/>
    </row>
    <row r="59" spans="1:31" hidden="1" x14ac:dyDescent="0.2">
      <c r="B59" s="18"/>
      <c r="L59" s="18"/>
    </row>
    <row r="60" spans="1:31" hidden="1" x14ac:dyDescent="0.2">
      <c r="B60" s="18"/>
      <c r="L60" s="18"/>
    </row>
    <row r="61" spans="1:31" s="2" customFormat="1" ht="12.75" hidden="1" x14ac:dyDescent="0.2">
      <c r="A61" s="27"/>
      <c r="B61" s="28"/>
      <c r="C61" s="27"/>
      <c r="D61" s="43" t="s">
        <v>46</v>
      </c>
      <c r="E61" s="30"/>
      <c r="F61" s="114" t="s">
        <v>47</v>
      </c>
      <c r="G61" s="43" t="s">
        <v>46</v>
      </c>
      <c r="H61" s="30"/>
      <c r="I61" s="30"/>
      <c r="J61" s="115" t="s">
        <v>47</v>
      </c>
      <c r="K61" s="30"/>
      <c r="L61" s="40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</row>
    <row r="62" spans="1:31" hidden="1" x14ac:dyDescent="0.2">
      <c r="B62" s="18"/>
      <c r="L62" s="18"/>
    </row>
    <row r="63" spans="1:31" hidden="1" x14ac:dyDescent="0.2">
      <c r="B63" s="18"/>
      <c r="L63" s="18"/>
    </row>
    <row r="64" spans="1:31" hidden="1" x14ac:dyDescent="0.2">
      <c r="B64" s="18"/>
      <c r="L64" s="18"/>
    </row>
    <row r="65" spans="1:31" s="2" customFormat="1" ht="12.75" hidden="1" x14ac:dyDescent="0.2">
      <c r="A65" s="27"/>
      <c r="B65" s="28"/>
      <c r="C65" s="27"/>
      <c r="D65" s="41" t="s">
        <v>48</v>
      </c>
      <c r="E65" s="44"/>
      <c r="F65" s="44"/>
      <c r="G65" s="41" t="s">
        <v>49</v>
      </c>
      <c r="H65" s="44"/>
      <c r="I65" s="44"/>
      <c r="J65" s="44"/>
      <c r="K65" s="44"/>
      <c r="L65" s="40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</row>
    <row r="66" spans="1:31" hidden="1" x14ac:dyDescent="0.2">
      <c r="B66" s="18"/>
      <c r="L66" s="18"/>
    </row>
    <row r="67" spans="1:31" hidden="1" x14ac:dyDescent="0.2">
      <c r="B67" s="18"/>
      <c r="L67" s="18"/>
    </row>
    <row r="68" spans="1:31" hidden="1" x14ac:dyDescent="0.2">
      <c r="B68" s="18"/>
      <c r="L68" s="18"/>
    </row>
    <row r="69" spans="1:31" hidden="1" x14ac:dyDescent="0.2">
      <c r="B69" s="18"/>
      <c r="L69" s="18"/>
    </row>
    <row r="70" spans="1:31" hidden="1" x14ac:dyDescent="0.2">
      <c r="B70" s="18"/>
      <c r="L70" s="18"/>
    </row>
    <row r="71" spans="1:31" hidden="1" x14ac:dyDescent="0.2">
      <c r="B71" s="18"/>
      <c r="L71" s="18"/>
    </row>
    <row r="72" spans="1:31" hidden="1" x14ac:dyDescent="0.2">
      <c r="B72" s="18"/>
      <c r="L72" s="18"/>
    </row>
    <row r="73" spans="1:31" hidden="1" x14ac:dyDescent="0.2">
      <c r="B73" s="18"/>
      <c r="L73" s="18"/>
    </row>
    <row r="74" spans="1:31" hidden="1" x14ac:dyDescent="0.2">
      <c r="B74" s="18"/>
      <c r="L74" s="18"/>
    </row>
    <row r="75" spans="1:31" hidden="1" x14ac:dyDescent="0.2">
      <c r="B75" s="18"/>
      <c r="L75" s="18"/>
    </row>
    <row r="76" spans="1:31" s="2" customFormat="1" ht="12.75" hidden="1" x14ac:dyDescent="0.2">
      <c r="A76" s="27"/>
      <c r="B76" s="28"/>
      <c r="C76" s="27"/>
      <c r="D76" s="43" t="s">
        <v>46</v>
      </c>
      <c r="E76" s="30"/>
      <c r="F76" s="114" t="s">
        <v>47</v>
      </c>
      <c r="G76" s="43" t="s">
        <v>46</v>
      </c>
      <c r="H76" s="30"/>
      <c r="I76" s="30"/>
      <c r="J76" s="115" t="s">
        <v>47</v>
      </c>
      <c r="K76" s="30"/>
      <c r="L76" s="40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</row>
    <row r="77" spans="1:31" s="2" customFormat="1" ht="14.45" hidden="1" customHeight="1" x14ac:dyDescent="0.2">
      <c r="A77" s="27"/>
      <c r="B77" s="45"/>
      <c r="C77" s="46"/>
      <c r="D77" s="46"/>
      <c r="E77" s="46"/>
      <c r="F77" s="46"/>
      <c r="G77" s="46"/>
      <c r="H77" s="46"/>
      <c r="I77" s="46"/>
      <c r="J77" s="46"/>
      <c r="K77" s="46"/>
      <c r="L77" s="40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</row>
    <row r="78" spans="1:31" hidden="1" x14ac:dyDescent="0.2"/>
    <row r="79" spans="1:31" hidden="1" x14ac:dyDescent="0.2"/>
    <row r="80" spans="1:31" hidden="1" x14ac:dyDescent="0.2"/>
    <row r="81" spans="1:31" s="2" customFormat="1" ht="6.95" hidden="1" customHeight="1" x14ac:dyDescent="0.2">
      <c r="A81" s="27"/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0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</row>
    <row r="82" spans="1:31" s="2" customFormat="1" ht="24.95" hidden="1" customHeight="1" x14ac:dyDescent="0.2">
      <c r="A82" s="27"/>
      <c r="B82" s="28"/>
      <c r="C82" s="19" t="s">
        <v>99</v>
      </c>
      <c r="D82" s="27"/>
      <c r="E82" s="27"/>
      <c r="F82" s="27"/>
      <c r="G82" s="27"/>
      <c r="H82" s="27"/>
      <c r="I82" s="27"/>
      <c r="J82" s="27"/>
      <c r="K82" s="27"/>
      <c r="L82" s="40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</row>
    <row r="83" spans="1:31" s="2" customFormat="1" ht="6.95" hidden="1" customHeight="1" x14ac:dyDescent="0.2">
      <c r="A83" s="27"/>
      <c r="B83" s="28"/>
      <c r="C83" s="27"/>
      <c r="D83" s="27"/>
      <c r="E83" s="27"/>
      <c r="F83" s="27"/>
      <c r="G83" s="27"/>
      <c r="H83" s="27"/>
      <c r="I83" s="27"/>
      <c r="J83" s="27"/>
      <c r="K83" s="27"/>
      <c r="L83" s="40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</row>
    <row r="84" spans="1:31" s="2" customFormat="1" ht="12" hidden="1" customHeight="1" x14ac:dyDescent="0.2">
      <c r="A84" s="27"/>
      <c r="B84" s="28"/>
      <c r="C84" s="24" t="s">
        <v>12</v>
      </c>
      <c r="D84" s="27"/>
      <c r="E84" s="27"/>
      <c r="F84" s="27"/>
      <c r="G84" s="27"/>
      <c r="H84" s="27"/>
      <c r="I84" s="27"/>
      <c r="J84" s="27"/>
      <c r="K84" s="27"/>
      <c r="L84" s="40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</row>
    <row r="85" spans="1:31" s="2" customFormat="1" ht="16.5" hidden="1" customHeight="1" x14ac:dyDescent="0.2">
      <c r="A85" s="27"/>
      <c r="B85" s="28"/>
      <c r="C85" s="27"/>
      <c r="D85" s="27"/>
      <c r="E85" s="232" t="str">
        <f>E7</f>
        <v>Rekonštr.cesty II/499  Havran - naviac práce 1 (km 2,500-4,3716)</v>
      </c>
      <c r="F85" s="233"/>
      <c r="G85" s="233"/>
      <c r="H85" s="233"/>
      <c r="I85" s="27"/>
      <c r="J85" s="27"/>
      <c r="K85" s="27"/>
      <c r="L85" s="40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</row>
    <row r="86" spans="1:31" s="1" customFormat="1" ht="12" hidden="1" customHeight="1" x14ac:dyDescent="0.2">
      <c r="B86" s="18"/>
      <c r="C86" s="24" t="s">
        <v>95</v>
      </c>
      <c r="L86" s="18"/>
    </row>
    <row r="87" spans="1:31" s="2" customFormat="1" ht="16.5" hidden="1" customHeight="1" x14ac:dyDescent="0.2">
      <c r="A87" s="27"/>
      <c r="B87" s="28"/>
      <c r="C87" s="27"/>
      <c r="D87" s="27"/>
      <c r="E87" s="232" t="s">
        <v>532</v>
      </c>
      <c r="F87" s="231"/>
      <c r="G87" s="231"/>
      <c r="H87" s="231"/>
      <c r="I87" s="27"/>
      <c r="J87" s="27"/>
      <c r="K87" s="27"/>
      <c r="L87" s="40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</row>
    <row r="88" spans="1:31" s="2" customFormat="1" ht="12" hidden="1" customHeight="1" x14ac:dyDescent="0.2">
      <c r="A88" s="27"/>
      <c r="B88" s="28"/>
      <c r="C88" s="24" t="s">
        <v>97</v>
      </c>
      <c r="D88" s="27"/>
      <c r="E88" s="27"/>
      <c r="F88" s="27"/>
      <c r="G88" s="27"/>
      <c r="H88" s="27"/>
      <c r="I88" s="27"/>
      <c r="J88" s="27"/>
      <c r="K88" s="27"/>
      <c r="L88" s="40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</row>
    <row r="89" spans="1:31" s="2" customFormat="1" ht="16.5" hidden="1" customHeight="1" x14ac:dyDescent="0.2">
      <c r="A89" s="27"/>
      <c r="B89" s="28"/>
      <c r="C89" s="27"/>
      <c r="D89" s="27"/>
      <c r="E89" s="190" t="str">
        <f>E11</f>
        <v>01 nav. pr. 1 - Zvýšenie únosnosti podložia</v>
      </c>
      <c r="F89" s="231"/>
      <c r="G89" s="231"/>
      <c r="H89" s="231"/>
      <c r="I89" s="27"/>
      <c r="J89" s="27"/>
      <c r="K89" s="27"/>
      <c r="L89" s="40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</row>
    <row r="90" spans="1:31" s="2" customFormat="1" ht="6.95" hidden="1" customHeight="1" x14ac:dyDescent="0.2">
      <c r="A90" s="27"/>
      <c r="B90" s="28"/>
      <c r="C90" s="27"/>
      <c r="D90" s="27"/>
      <c r="E90" s="27"/>
      <c r="F90" s="27"/>
      <c r="G90" s="27"/>
      <c r="H90" s="27"/>
      <c r="I90" s="27"/>
      <c r="J90" s="27"/>
      <c r="K90" s="27"/>
      <c r="L90" s="40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</row>
    <row r="91" spans="1:31" s="2" customFormat="1" ht="12" hidden="1" customHeight="1" x14ac:dyDescent="0.2">
      <c r="A91" s="27"/>
      <c r="B91" s="28"/>
      <c r="C91" s="24" t="s">
        <v>15</v>
      </c>
      <c r="D91" s="27"/>
      <c r="E91" s="27"/>
      <c r="F91" s="22" t="str">
        <f>F14</f>
        <v xml:space="preserve"> </v>
      </c>
      <c r="G91" s="27"/>
      <c r="H91" s="27"/>
      <c r="I91" s="24" t="s">
        <v>17</v>
      </c>
      <c r="J91" s="53">
        <f>IF(J14="","",J14)</f>
        <v>0</v>
      </c>
      <c r="K91" s="27"/>
      <c r="L91" s="40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</row>
    <row r="92" spans="1:31" s="2" customFormat="1" ht="6.95" hidden="1" customHeight="1" x14ac:dyDescent="0.2">
      <c r="A92" s="27"/>
      <c r="B92" s="28"/>
      <c r="C92" s="27"/>
      <c r="D92" s="27"/>
      <c r="E92" s="27"/>
      <c r="F92" s="27"/>
      <c r="G92" s="27"/>
      <c r="H92" s="27"/>
      <c r="I92" s="27"/>
      <c r="J92" s="27"/>
      <c r="K92" s="27"/>
      <c r="L92" s="40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</row>
    <row r="93" spans="1:31" s="2" customFormat="1" ht="15.2" hidden="1" customHeight="1" x14ac:dyDescent="0.2">
      <c r="A93" s="27"/>
      <c r="B93" s="28"/>
      <c r="C93" s="24" t="s">
        <v>18</v>
      </c>
      <c r="D93" s="27"/>
      <c r="E93" s="27"/>
      <c r="F93" s="22" t="str">
        <f>E17</f>
        <v>Trnavský samosprávny kraj</v>
      </c>
      <c r="G93" s="27"/>
      <c r="H93" s="27"/>
      <c r="I93" s="24" t="s">
        <v>27</v>
      </c>
      <c r="J93" s="25" t="str">
        <f>E23</f>
        <v xml:space="preserve"> </v>
      </c>
      <c r="K93" s="27"/>
      <c r="L93" s="40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</row>
    <row r="94" spans="1:31" s="2" customFormat="1" ht="15.2" hidden="1" customHeight="1" x14ac:dyDescent="0.2">
      <c r="A94" s="27"/>
      <c r="B94" s="28"/>
      <c r="C94" s="24" t="s">
        <v>23</v>
      </c>
      <c r="D94" s="27"/>
      <c r="E94" s="27"/>
      <c r="F94" s="22" t="str">
        <f>IF(E20="","",E20)</f>
        <v>Swietelsky-Slovakia spol. s r.o.</v>
      </c>
      <c r="G94" s="27"/>
      <c r="H94" s="27"/>
      <c r="I94" s="24" t="s">
        <v>29</v>
      </c>
      <c r="J94" s="25" t="str">
        <f>E26</f>
        <v xml:space="preserve"> </v>
      </c>
      <c r="K94" s="27"/>
      <c r="L94" s="40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</row>
    <row r="95" spans="1:31" s="2" customFormat="1" ht="10.35" hidden="1" customHeight="1" x14ac:dyDescent="0.2">
      <c r="A95" s="27"/>
      <c r="B95" s="28"/>
      <c r="C95" s="27"/>
      <c r="D95" s="27"/>
      <c r="E95" s="27"/>
      <c r="F95" s="27"/>
      <c r="G95" s="27"/>
      <c r="H95" s="27"/>
      <c r="I95" s="27"/>
      <c r="J95" s="27"/>
      <c r="K95" s="27"/>
      <c r="L95" s="40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</row>
    <row r="96" spans="1:31" s="2" customFormat="1" ht="29.25" hidden="1" customHeight="1" x14ac:dyDescent="0.2">
      <c r="A96" s="27"/>
      <c r="B96" s="28"/>
      <c r="C96" s="116" t="s">
        <v>100</v>
      </c>
      <c r="D96" s="108"/>
      <c r="E96" s="108"/>
      <c r="F96" s="108"/>
      <c r="G96" s="108"/>
      <c r="H96" s="108"/>
      <c r="I96" s="108"/>
      <c r="J96" s="117" t="s">
        <v>101</v>
      </c>
      <c r="K96" s="108"/>
      <c r="L96" s="40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</row>
    <row r="97" spans="1:47" s="2" customFormat="1" ht="10.35" hidden="1" customHeight="1" x14ac:dyDescent="0.2">
      <c r="A97" s="27"/>
      <c r="B97" s="28"/>
      <c r="C97" s="27"/>
      <c r="D97" s="27"/>
      <c r="E97" s="27"/>
      <c r="F97" s="27"/>
      <c r="G97" s="27"/>
      <c r="H97" s="27"/>
      <c r="I97" s="27"/>
      <c r="J97" s="27"/>
      <c r="K97" s="27"/>
      <c r="L97" s="40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</row>
    <row r="98" spans="1:47" s="2" customFormat="1" ht="22.9" hidden="1" customHeight="1" x14ac:dyDescent="0.2">
      <c r="A98" s="27"/>
      <c r="B98" s="28"/>
      <c r="C98" s="118" t="s">
        <v>102</v>
      </c>
      <c r="D98" s="27"/>
      <c r="E98" s="27"/>
      <c r="F98" s="27"/>
      <c r="G98" s="27"/>
      <c r="H98" s="27"/>
      <c r="I98" s="27"/>
      <c r="J98" s="69">
        <f>J126</f>
        <v>17398.079999999998</v>
      </c>
      <c r="K98" s="27"/>
      <c r="L98" s="40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U98" s="15" t="s">
        <v>103</v>
      </c>
    </row>
    <row r="99" spans="1:47" s="9" customFormat="1" ht="24.95" hidden="1" customHeight="1" x14ac:dyDescent="0.2">
      <c r="B99" s="119"/>
      <c r="D99" s="120" t="s">
        <v>502</v>
      </c>
      <c r="E99" s="121"/>
      <c r="F99" s="121"/>
      <c r="G99" s="121"/>
      <c r="H99" s="121"/>
      <c r="I99" s="121"/>
      <c r="J99" s="122">
        <f>J127</f>
        <v>17398.079999999998</v>
      </c>
      <c r="L99" s="119"/>
    </row>
    <row r="100" spans="1:47" s="10" customFormat="1" ht="19.899999999999999" hidden="1" customHeight="1" x14ac:dyDescent="0.2">
      <c r="B100" s="123"/>
      <c r="D100" s="124" t="s">
        <v>105</v>
      </c>
      <c r="E100" s="125"/>
      <c r="F100" s="125"/>
      <c r="G100" s="125"/>
      <c r="H100" s="125"/>
      <c r="I100" s="125"/>
      <c r="J100" s="126">
        <f>J128</f>
        <v>2396.6899999999996</v>
      </c>
      <c r="L100" s="123"/>
    </row>
    <row r="101" spans="1:47" s="10" customFormat="1" ht="19.899999999999999" hidden="1" customHeight="1" x14ac:dyDescent="0.2">
      <c r="B101" s="123"/>
      <c r="D101" s="124" t="s">
        <v>106</v>
      </c>
      <c r="E101" s="125"/>
      <c r="F101" s="125"/>
      <c r="G101" s="125"/>
      <c r="H101" s="125"/>
      <c r="I101" s="125"/>
      <c r="J101" s="126">
        <f>J142</f>
        <v>1210.04</v>
      </c>
      <c r="L101" s="123"/>
    </row>
    <row r="102" spans="1:47" s="10" customFormat="1" ht="19.899999999999999" hidden="1" customHeight="1" x14ac:dyDescent="0.2">
      <c r="B102" s="123"/>
      <c r="D102" s="124" t="s">
        <v>108</v>
      </c>
      <c r="E102" s="125"/>
      <c r="F102" s="125"/>
      <c r="G102" s="125"/>
      <c r="H102" s="125"/>
      <c r="I102" s="125"/>
      <c r="J102" s="126">
        <f>J148</f>
        <v>13438.71</v>
      </c>
      <c r="L102" s="123"/>
    </row>
    <row r="103" spans="1:47" s="10" customFormat="1" ht="19.899999999999999" hidden="1" customHeight="1" x14ac:dyDescent="0.2">
      <c r="B103" s="123"/>
      <c r="D103" s="124" t="s">
        <v>110</v>
      </c>
      <c r="E103" s="125"/>
      <c r="F103" s="125"/>
      <c r="G103" s="125"/>
      <c r="H103" s="125"/>
      <c r="I103" s="125"/>
      <c r="J103" s="126">
        <f>J150</f>
        <v>222.71</v>
      </c>
      <c r="L103" s="123"/>
    </row>
    <row r="104" spans="1:47" s="10" customFormat="1" ht="19.899999999999999" hidden="1" customHeight="1" x14ac:dyDescent="0.2">
      <c r="B104" s="123"/>
      <c r="D104" s="124" t="s">
        <v>112</v>
      </c>
      <c r="E104" s="125"/>
      <c r="F104" s="125"/>
      <c r="G104" s="125"/>
      <c r="H104" s="125"/>
      <c r="I104" s="125"/>
      <c r="J104" s="126">
        <f>J155</f>
        <v>129.93</v>
      </c>
      <c r="L104" s="123"/>
    </row>
    <row r="105" spans="1:47" s="2" customFormat="1" ht="21.75" hidden="1" customHeight="1" x14ac:dyDescent="0.2">
      <c r="A105" s="27"/>
      <c r="B105" s="28"/>
      <c r="C105" s="27"/>
      <c r="D105" s="27"/>
      <c r="E105" s="27"/>
      <c r="F105" s="27"/>
      <c r="G105" s="27"/>
      <c r="H105" s="27"/>
      <c r="I105" s="27"/>
      <c r="J105" s="27"/>
      <c r="K105" s="27"/>
      <c r="L105" s="40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</row>
    <row r="106" spans="1:47" s="2" customFormat="1" ht="6.95" hidden="1" customHeight="1" x14ac:dyDescent="0.2">
      <c r="A106" s="27"/>
      <c r="B106" s="45"/>
      <c r="C106" s="46"/>
      <c r="D106" s="46"/>
      <c r="E106" s="46"/>
      <c r="F106" s="46"/>
      <c r="G106" s="46"/>
      <c r="H106" s="46"/>
      <c r="I106" s="46"/>
      <c r="J106" s="46"/>
      <c r="K106" s="46"/>
      <c r="L106" s="40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</row>
    <row r="107" spans="1:47" hidden="1" x14ac:dyDescent="0.2"/>
    <row r="108" spans="1:47" hidden="1" x14ac:dyDescent="0.2"/>
    <row r="109" spans="1:47" hidden="1" x14ac:dyDescent="0.2"/>
    <row r="110" spans="1:47" s="2" customFormat="1" ht="6.95" customHeight="1" x14ac:dyDescent="0.2">
      <c r="A110" s="27"/>
      <c r="B110" s="47"/>
      <c r="C110" s="48"/>
      <c r="D110" s="48"/>
      <c r="E110" s="48"/>
      <c r="F110" s="48"/>
      <c r="G110" s="48"/>
      <c r="H110" s="48"/>
      <c r="I110" s="48"/>
      <c r="J110" s="48"/>
      <c r="K110" s="48"/>
      <c r="L110" s="40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</row>
    <row r="111" spans="1:47" s="2" customFormat="1" ht="24.95" customHeight="1" x14ac:dyDescent="0.2">
      <c r="A111" s="27"/>
      <c r="B111" s="28"/>
      <c r="C111" s="19" t="s">
        <v>115</v>
      </c>
      <c r="D111" s="27"/>
      <c r="E111" s="27"/>
      <c r="F111" s="27"/>
      <c r="G111" s="27"/>
      <c r="H111" s="27"/>
      <c r="I111" s="27"/>
      <c r="J111" s="27"/>
      <c r="K111" s="27"/>
      <c r="L111" s="40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</row>
    <row r="112" spans="1:47" s="2" customFormat="1" ht="6.95" customHeight="1" x14ac:dyDescent="0.2">
      <c r="A112" s="27"/>
      <c r="B112" s="28"/>
      <c r="C112" s="27"/>
      <c r="D112" s="27"/>
      <c r="E112" s="27"/>
      <c r="F112" s="27"/>
      <c r="G112" s="27"/>
      <c r="H112" s="27"/>
      <c r="I112" s="27"/>
      <c r="J112" s="27"/>
      <c r="K112" s="27"/>
      <c r="L112" s="40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</row>
    <row r="113" spans="1:63" s="2" customFormat="1" ht="12" customHeight="1" x14ac:dyDescent="0.2">
      <c r="A113" s="27"/>
      <c r="B113" s="28"/>
      <c r="C113" s="24" t="s">
        <v>12</v>
      </c>
      <c r="D113" s="27"/>
      <c r="E113" s="27"/>
      <c r="F113" s="27"/>
      <c r="G113" s="27"/>
      <c r="H113" s="27"/>
      <c r="I113" s="27"/>
      <c r="J113" s="27"/>
      <c r="K113" s="27"/>
      <c r="L113" s="40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</row>
    <row r="114" spans="1:63" s="2" customFormat="1" ht="16.5" customHeight="1" x14ac:dyDescent="0.2">
      <c r="A114" s="27"/>
      <c r="B114" s="28"/>
      <c r="C114" s="27"/>
      <c r="D114" s="27"/>
      <c r="E114" s="232" t="str">
        <f>E7</f>
        <v>Rekonštr.cesty II/499  Havran - naviac práce 1 (km 2,500-4,3716)</v>
      </c>
      <c r="F114" s="233"/>
      <c r="G114" s="233"/>
      <c r="H114" s="233"/>
      <c r="I114" s="27"/>
      <c r="J114" s="27"/>
      <c r="K114" s="27"/>
      <c r="L114" s="40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</row>
    <row r="115" spans="1:63" s="1" customFormat="1" ht="12" customHeight="1" x14ac:dyDescent="0.2">
      <c r="B115" s="18"/>
      <c r="C115" s="24" t="s">
        <v>95</v>
      </c>
      <c r="L115" s="18"/>
    </row>
    <row r="116" spans="1:63" s="2" customFormat="1" ht="16.5" customHeight="1" x14ac:dyDescent="0.2">
      <c r="A116" s="27"/>
      <c r="B116" s="28"/>
      <c r="C116" s="27"/>
      <c r="D116" s="27"/>
      <c r="E116" s="232" t="s">
        <v>532</v>
      </c>
      <c r="F116" s="231"/>
      <c r="G116" s="231"/>
      <c r="H116" s="231"/>
      <c r="I116" s="27"/>
      <c r="J116" s="27"/>
      <c r="K116" s="27"/>
      <c r="L116" s="40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</row>
    <row r="117" spans="1:63" s="2" customFormat="1" ht="12" customHeight="1" x14ac:dyDescent="0.2">
      <c r="A117" s="27"/>
      <c r="B117" s="28"/>
      <c r="C117" s="24" t="s">
        <v>97</v>
      </c>
      <c r="D117" s="27"/>
      <c r="E117" s="27"/>
      <c r="F117" s="27"/>
      <c r="G117" s="27"/>
      <c r="H117" s="27"/>
      <c r="I117" s="27"/>
      <c r="J117" s="27"/>
      <c r="K117" s="27"/>
      <c r="L117" s="40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</row>
    <row r="118" spans="1:63" s="2" customFormat="1" ht="16.5" customHeight="1" x14ac:dyDescent="0.2">
      <c r="A118" s="27"/>
      <c r="B118" s="28"/>
      <c r="C118" s="27"/>
      <c r="D118" s="27"/>
      <c r="E118" s="190" t="str">
        <f>E11</f>
        <v>01 nav. pr. 1 - Zvýšenie únosnosti podložia</v>
      </c>
      <c r="F118" s="231"/>
      <c r="G118" s="231"/>
      <c r="H118" s="231"/>
      <c r="I118" s="27"/>
      <c r="J118" s="27"/>
      <c r="K118" s="27"/>
      <c r="L118" s="40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</row>
    <row r="119" spans="1:63" s="2" customFormat="1" ht="6.95" customHeight="1" x14ac:dyDescent="0.2">
      <c r="A119" s="27"/>
      <c r="B119" s="28"/>
      <c r="C119" s="27"/>
      <c r="D119" s="27"/>
      <c r="E119" s="27"/>
      <c r="F119" s="27"/>
      <c r="G119" s="27"/>
      <c r="H119" s="27"/>
      <c r="I119" s="27"/>
      <c r="J119" s="27"/>
      <c r="K119" s="27"/>
      <c r="L119" s="40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</row>
    <row r="120" spans="1:63" s="2" customFormat="1" ht="12" customHeight="1" x14ac:dyDescent="0.2">
      <c r="A120" s="27"/>
      <c r="B120" s="28"/>
      <c r="C120" s="24" t="s">
        <v>15</v>
      </c>
      <c r="D120" s="27"/>
      <c r="E120" s="27"/>
      <c r="F120" s="22" t="str">
        <f>F14</f>
        <v xml:space="preserve"> </v>
      </c>
      <c r="G120" s="27"/>
      <c r="H120" s="27"/>
      <c r="I120" s="24" t="s">
        <v>17</v>
      </c>
      <c r="J120" s="53"/>
      <c r="K120" s="27"/>
      <c r="L120" s="40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</row>
    <row r="121" spans="1:63" s="2" customFormat="1" ht="6.95" customHeight="1" x14ac:dyDescent="0.2">
      <c r="A121" s="27"/>
      <c r="B121" s="28"/>
      <c r="C121" s="27"/>
      <c r="D121" s="27"/>
      <c r="E121" s="27"/>
      <c r="F121" s="27"/>
      <c r="G121" s="27"/>
      <c r="H121" s="27"/>
      <c r="I121" s="27"/>
      <c r="J121" s="27"/>
      <c r="K121" s="27"/>
      <c r="L121" s="40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</row>
    <row r="122" spans="1:63" s="2" customFormat="1" ht="15.2" customHeight="1" x14ac:dyDescent="0.2">
      <c r="A122" s="27"/>
      <c r="B122" s="28"/>
      <c r="C122" s="24" t="s">
        <v>18</v>
      </c>
      <c r="D122" s="27"/>
      <c r="E122" s="27"/>
      <c r="F122" s="22" t="str">
        <f>E17</f>
        <v>Trnavský samosprávny kraj</v>
      </c>
      <c r="G122" s="27"/>
      <c r="H122" s="27"/>
      <c r="I122" s="24" t="s">
        <v>27</v>
      </c>
      <c r="J122" s="25" t="str">
        <f>E23</f>
        <v xml:space="preserve"> </v>
      </c>
      <c r="K122" s="27"/>
      <c r="L122" s="40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</row>
    <row r="123" spans="1:63" s="2" customFormat="1" ht="15.2" customHeight="1" x14ac:dyDescent="0.2">
      <c r="A123" s="27"/>
      <c r="B123" s="28"/>
      <c r="C123" s="24" t="s">
        <v>23</v>
      </c>
      <c r="D123" s="27"/>
      <c r="E123" s="27"/>
      <c r="F123" s="22" t="str">
        <f>IF(E20="","",E20)</f>
        <v>Swietelsky-Slovakia spol. s r.o.</v>
      </c>
      <c r="G123" s="27"/>
      <c r="H123" s="27"/>
      <c r="I123" s="24" t="s">
        <v>29</v>
      </c>
      <c r="J123" s="25" t="str">
        <f>E26</f>
        <v xml:space="preserve"> </v>
      </c>
      <c r="K123" s="27"/>
      <c r="L123" s="40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</row>
    <row r="124" spans="1:63" s="2" customFormat="1" ht="10.35" customHeight="1" x14ac:dyDescent="0.2">
      <c r="A124" s="27"/>
      <c r="B124" s="28"/>
      <c r="C124" s="27"/>
      <c r="D124" s="27"/>
      <c r="E124" s="27"/>
      <c r="F124" s="27"/>
      <c r="G124" s="27"/>
      <c r="H124" s="27"/>
      <c r="I124" s="27"/>
      <c r="J124" s="27"/>
      <c r="K124" s="27"/>
      <c r="L124" s="40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</row>
    <row r="125" spans="1:63" s="11" customFormat="1" ht="29.25" customHeight="1" x14ac:dyDescent="0.2">
      <c r="A125" s="127"/>
      <c r="B125" s="128"/>
      <c r="C125" s="129" t="s">
        <v>116</v>
      </c>
      <c r="D125" s="130" t="s">
        <v>56</v>
      </c>
      <c r="E125" s="130" t="s">
        <v>52</v>
      </c>
      <c r="F125" s="130" t="s">
        <v>53</v>
      </c>
      <c r="G125" s="130" t="s">
        <v>117</v>
      </c>
      <c r="H125" s="130" t="s">
        <v>118</v>
      </c>
      <c r="I125" s="130" t="s">
        <v>119</v>
      </c>
      <c r="J125" s="131" t="s">
        <v>101</v>
      </c>
      <c r="K125" s="132" t="s">
        <v>120</v>
      </c>
      <c r="L125" s="133"/>
      <c r="M125" s="60" t="s">
        <v>1</v>
      </c>
      <c r="N125" s="61" t="s">
        <v>35</v>
      </c>
      <c r="O125" s="61" t="s">
        <v>121</v>
      </c>
      <c r="P125" s="61" t="s">
        <v>122</v>
      </c>
      <c r="Q125" s="61" t="s">
        <v>123</v>
      </c>
      <c r="R125" s="61" t="s">
        <v>124</v>
      </c>
      <c r="S125" s="61" t="s">
        <v>125</v>
      </c>
      <c r="T125" s="62" t="s">
        <v>126</v>
      </c>
      <c r="U125" s="127"/>
      <c r="V125" s="127"/>
      <c r="W125" s="127"/>
      <c r="X125" s="127"/>
      <c r="Y125" s="127"/>
      <c r="Z125" s="127"/>
      <c r="AA125" s="127"/>
      <c r="AB125" s="127"/>
      <c r="AC125" s="127"/>
      <c r="AD125" s="127"/>
      <c r="AE125" s="127"/>
    </row>
    <row r="126" spans="1:63" s="2" customFormat="1" ht="22.9" customHeight="1" x14ac:dyDescent="0.25">
      <c r="A126" s="27"/>
      <c r="B126" s="28"/>
      <c r="C126" s="67" t="s">
        <v>102</v>
      </c>
      <c r="D126" s="27"/>
      <c r="E126" s="27"/>
      <c r="F126" s="27"/>
      <c r="G126" s="27"/>
      <c r="H126" s="27"/>
      <c r="I126" s="27"/>
      <c r="J126" s="134">
        <f>J127</f>
        <v>17398.079999999998</v>
      </c>
      <c r="K126" s="27"/>
      <c r="L126" s="28"/>
      <c r="M126" s="63"/>
      <c r="N126" s="54"/>
      <c r="O126" s="64"/>
      <c r="P126" s="135">
        <f>P127</f>
        <v>142.47428500000001</v>
      </c>
      <c r="Q126" s="64"/>
      <c r="R126" s="135">
        <f>R127</f>
        <v>10.471418999999999</v>
      </c>
      <c r="S126" s="64"/>
      <c r="T126" s="136">
        <f>T127</f>
        <v>0</v>
      </c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T126" s="15" t="s">
        <v>70</v>
      </c>
      <c r="AU126" s="15" t="s">
        <v>103</v>
      </c>
      <c r="BK126" s="137">
        <f>BK127</f>
        <v>3959.3699999999994</v>
      </c>
    </row>
    <row r="127" spans="1:63" s="12" customFormat="1" ht="25.9" customHeight="1" x14ac:dyDescent="0.2">
      <c r="B127" s="138"/>
      <c r="D127" s="139" t="s">
        <v>70</v>
      </c>
      <c r="E127" s="140" t="s">
        <v>503</v>
      </c>
      <c r="F127" s="140" t="s">
        <v>504</v>
      </c>
      <c r="J127" s="141">
        <f>J128+J142+J148+J150+J155</f>
        <v>17398.079999999998</v>
      </c>
      <c r="L127" s="138"/>
      <c r="M127" s="142"/>
      <c r="N127" s="143"/>
      <c r="O127" s="143"/>
      <c r="P127" s="144">
        <f>P128+P142+P148+P150+P155</f>
        <v>142.47428500000001</v>
      </c>
      <c r="Q127" s="143"/>
      <c r="R127" s="144">
        <f>R128+R142+R148+R150+R155</f>
        <v>10.471418999999999</v>
      </c>
      <c r="S127" s="143"/>
      <c r="T127" s="145">
        <f>T128+T142+T148+T150+T155</f>
        <v>0</v>
      </c>
      <c r="AR127" s="139" t="s">
        <v>78</v>
      </c>
      <c r="AT127" s="146" t="s">
        <v>70</v>
      </c>
      <c r="AU127" s="146" t="s">
        <v>71</v>
      </c>
      <c r="AY127" s="139" t="s">
        <v>129</v>
      </c>
      <c r="BK127" s="147">
        <f>BK128+BK142+BK148+BK150+BK155</f>
        <v>3959.3699999999994</v>
      </c>
    </row>
    <row r="128" spans="1:63" s="12" customFormat="1" ht="22.9" customHeight="1" x14ac:dyDescent="0.2">
      <c r="B128" s="138"/>
      <c r="D128" s="139" t="s">
        <v>70</v>
      </c>
      <c r="E128" s="148" t="s">
        <v>78</v>
      </c>
      <c r="F128" s="148" t="s">
        <v>130</v>
      </c>
      <c r="J128" s="149">
        <f>BK128</f>
        <v>2396.6899999999996</v>
      </c>
      <c r="L128" s="138"/>
      <c r="M128" s="142"/>
      <c r="N128" s="143"/>
      <c r="O128" s="143"/>
      <c r="P128" s="144">
        <f>SUM(P129:P141)</f>
        <v>97.595024999999993</v>
      </c>
      <c r="Q128" s="143"/>
      <c r="R128" s="144">
        <f>SUM(R129:R141)</f>
        <v>0</v>
      </c>
      <c r="S128" s="143"/>
      <c r="T128" s="145">
        <f>SUM(T129:T141)</f>
        <v>0</v>
      </c>
      <c r="AR128" s="139" t="s">
        <v>78</v>
      </c>
      <c r="AT128" s="146" t="s">
        <v>70</v>
      </c>
      <c r="AU128" s="146" t="s">
        <v>78</v>
      </c>
      <c r="AY128" s="139" t="s">
        <v>129</v>
      </c>
      <c r="BK128" s="147">
        <f>SUM(BK129:BK141)</f>
        <v>2396.6899999999996</v>
      </c>
    </row>
    <row r="129" spans="1:65" s="2" customFormat="1" ht="24.2" customHeight="1" x14ac:dyDescent="0.2">
      <c r="A129" s="27"/>
      <c r="B129" s="150"/>
      <c r="C129" s="151" t="s">
        <v>78</v>
      </c>
      <c r="D129" s="151" t="s">
        <v>131</v>
      </c>
      <c r="E129" s="152" t="s">
        <v>505</v>
      </c>
      <c r="F129" s="153" t="s">
        <v>506</v>
      </c>
      <c r="G129" s="154" t="s">
        <v>158</v>
      </c>
      <c r="H129" s="155">
        <v>211.5</v>
      </c>
      <c r="I129" s="156">
        <v>3.16</v>
      </c>
      <c r="J129" s="156">
        <f>ROUND(I129*H129,2)</f>
        <v>668.34</v>
      </c>
      <c r="K129" s="157"/>
      <c r="L129" s="28"/>
      <c r="M129" s="158" t="s">
        <v>1</v>
      </c>
      <c r="N129" s="159" t="s">
        <v>37</v>
      </c>
      <c r="O129" s="160">
        <v>0.20499999999999999</v>
      </c>
      <c r="P129" s="160">
        <f>O129*H129</f>
        <v>43.357499999999995</v>
      </c>
      <c r="Q129" s="160">
        <v>0</v>
      </c>
      <c r="R129" s="160">
        <f>Q129*H129</f>
        <v>0</v>
      </c>
      <c r="S129" s="160">
        <v>0</v>
      </c>
      <c r="T129" s="161">
        <f>S129*H129</f>
        <v>0</v>
      </c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R129" s="162" t="s">
        <v>135</v>
      </c>
      <c r="AT129" s="162" t="s">
        <v>131</v>
      </c>
      <c r="AU129" s="162" t="s">
        <v>83</v>
      </c>
      <c r="AY129" s="15" t="s">
        <v>129</v>
      </c>
      <c r="BE129" s="163">
        <f>IF(N129="základná",J129,0)</f>
        <v>0</v>
      </c>
      <c r="BF129" s="163">
        <f>IF(N129="znížená",J129,0)</f>
        <v>668.34</v>
      </c>
      <c r="BG129" s="163">
        <f>IF(N129="zákl. prenesená",J129,0)</f>
        <v>0</v>
      </c>
      <c r="BH129" s="163">
        <f>IF(N129="zníž. prenesená",J129,0)</f>
        <v>0</v>
      </c>
      <c r="BI129" s="163">
        <f>IF(N129="nulová",J129,0)</f>
        <v>0</v>
      </c>
      <c r="BJ129" s="15" t="s">
        <v>83</v>
      </c>
      <c r="BK129" s="163">
        <f>ROUND(I129*H129,2)</f>
        <v>668.34</v>
      </c>
      <c r="BL129" s="15" t="s">
        <v>135</v>
      </c>
      <c r="BM129" s="162" t="s">
        <v>507</v>
      </c>
    </row>
    <row r="130" spans="1:65" s="13" customFormat="1" x14ac:dyDescent="0.2">
      <c r="B130" s="164"/>
      <c r="D130" s="165"/>
      <c r="E130" s="166" t="s">
        <v>1</v>
      </c>
      <c r="F130" s="167"/>
      <c r="H130" s="168"/>
      <c r="L130" s="164"/>
      <c r="M130" s="169"/>
      <c r="N130" s="170"/>
      <c r="O130" s="170"/>
      <c r="P130" s="170"/>
      <c r="Q130" s="170"/>
      <c r="R130" s="170"/>
      <c r="S130" s="170"/>
      <c r="T130" s="171"/>
      <c r="AT130" s="166" t="s">
        <v>160</v>
      </c>
      <c r="AU130" s="166" t="s">
        <v>83</v>
      </c>
      <c r="AV130" s="13" t="s">
        <v>83</v>
      </c>
      <c r="AW130" s="13" t="s">
        <v>28</v>
      </c>
      <c r="AX130" s="13" t="s">
        <v>78</v>
      </c>
      <c r="AY130" s="166" t="s">
        <v>129</v>
      </c>
    </row>
    <row r="131" spans="1:65" s="2" customFormat="1" ht="24.2" customHeight="1" x14ac:dyDescent="0.2">
      <c r="A131" s="27"/>
      <c r="B131" s="150"/>
      <c r="C131" s="151" t="s">
        <v>83</v>
      </c>
      <c r="D131" s="151" t="s">
        <v>131</v>
      </c>
      <c r="E131" s="152" t="s">
        <v>162</v>
      </c>
      <c r="F131" s="153" t="s">
        <v>163</v>
      </c>
      <c r="G131" s="154" t="s">
        <v>158</v>
      </c>
      <c r="H131" s="155">
        <v>63.45</v>
      </c>
      <c r="I131" s="156">
        <v>0.84</v>
      </c>
      <c r="J131" s="156">
        <f>ROUND(I131*H131,2)</f>
        <v>53.3</v>
      </c>
      <c r="K131" s="157"/>
      <c r="L131" s="28"/>
      <c r="M131" s="158" t="s">
        <v>1</v>
      </c>
      <c r="N131" s="159" t="s">
        <v>37</v>
      </c>
      <c r="O131" s="160">
        <v>7.6999999999999999E-2</v>
      </c>
      <c r="P131" s="160">
        <f>O131*H131</f>
        <v>4.88565</v>
      </c>
      <c r="Q131" s="160">
        <v>0</v>
      </c>
      <c r="R131" s="160">
        <f>Q131*H131</f>
        <v>0</v>
      </c>
      <c r="S131" s="160">
        <v>0</v>
      </c>
      <c r="T131" s="161">
        <f>S131*H131</f>
        <v>0</v>
      </c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R131" s="162" t="s">
        <v>135</v>
      </c>
      <c r="AT131" s="162" t="s">
        <v>131</v>
      </c>
      <c r="AU131" s="162" t="s">
        <v>83</v>
      </c>
      <c r="AY131" s="15" t="s">
        <v>129</v>
      </c>
      <c r="BE131" s="163">
        <f>IF(N131="základná",J131,0)</f>
        <v>0</v>
      </c>
      <c r="BF131" s="163">
        <f>IF(N131="znížená",J131,0)</f>
        <v>53.3</v>
      </c>
      <c r="BG131" s="163">
        <f>IF(N131="zákl. prenesená",J131,0)</f>
        <v>0</v>
      </c>
      <c r="BH131" s="163">
        <f>IF(N131="zníž. prenesená",J131,0)</f>
        <v>0</v>
      </c>
      <c r="BI131" s="163">
        <f>IF(N131="nulová",J131,0)</f>
        <v>0</v>
      </c>
      <c r="BJ131" s="15" t="s">
        <v>83</v>
      </c>
      <c r="BK131" s="163">
        <f>ROUND(I131*H131,2)</f>
        <v>53.3</v>
      </c>
      <c r="BL131" s="15" t="s">
        <v>135</v>
      </c>
      <c r="BM131" s="162" t="s">
        <v>508</v>
      </c>
    </row>
    <row r="132" spans="1:65" s="2" customFormat="1" ht="21.75" customHeight="1" x14ac:dyDescent="0.2">
      <c r="A132" s="27"/>
      <c r="B132" s="150"/>
      <c r="C132" s="151" t="s">
        <v>138</v>
      </c>
      <c r="D132" s="151" t="s">
        <v>131</v>
      </c>
      <c r="E132" s="152" t="s">
        <v>165</v>
      </c>
      <c r="F132" s="153" t="s">
        <v>166</v>
      </c>
      <c r="G132" s="154" t="s">
        <v>158</v>
      </c>
      <c r="H132" s="155">
        <v>6.25</v>
      </c>
      <c r="I132" s="156">
        <v>5.5</v>
      </c>
      <c r="J132" s="156">
        <f>ROUND(I132*H132,2)</f>
        <v>34.380000000000003</v>
      </c>
      <c r="K132" s="157"/>
      <c r="L132" s="28"/>
      <c r="M132" s="158" t="s">
        <v>1</v>
      </c>
      <c r="N132" s="159" t="s">
        <v>37</v>
      </c>
      <c r="O132" s="160">
        <v>1.3009999999999999</v>
      </c>
      <c r="P132" s="160">
        <f>O132*H132</f>
        <v>8.1312499999999996</v>
      </c>
      <c r="Q132" s="160">
        <v>0</v>
      </c>
      <c r="R132" s="160">
        <f>Q132*H132</f>
        <v>0</v>
      </c>
      <c r="S132" s="160">
        <v>0</v>
      </c>
      <c r="T132" s="161">
        <f>S132*H132</f>
        <v>0</v>
      </c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R132" s="162" t="s">
        <v>135</v>
      </c>
      <c r="AT132" s="162" t="s">
        <v>131</v>
      </c>
      <c r="AU132" s="162" t="s">
        <v>83</v>
      </c>
      <c r="AY132" s="15" t="s">
        <v>129</v>
      </c>
      <c r="BE132" s="163">
        <f>IF(N132="základná",J132,0)</f>
        <v>0</v>
      </c>
      <c r="BF132" s="163">
        <f>IF(N132="znížená",J132,0)</f>
        <v>34.380000000000003</v>
      </c>
      <c r="BG132" s="163">
        <f>IF(N132="zákl. prenesená",J132,0)</f>
        <v>0</v>
      </c>
      <c r="BH132" s="163">
        <f>IF(N132="zníž. prenesená",J132,0)</f>
        <v>0</v>
      </c>
      <c r="BI132" s="163">
        <f>IF(N132="nulová",J132,0)</f>
        <v>0</v>
      </c>
      <c r="BJ132" s="15" t="s">
        <v>83</v>
      </c>
      <c r="BK132" s="163">
        <f>ROUND(I132*H132,2)</f>
        <v>34.380000000000003</v>
      </c>
      <c r="BL132" s="15" t="s">
        <v>135</v>
      </c>
      <c r="BM132" s="162" t="s">
        <v>509</v>
      </c>
    </row>
    <row r="133" spans="1:65" s="13" customFormat="1" x14ac:dyDescent="0.2">
      <c r="B133" s="164"/>
      <c r="D133" s="165"/>
      <c r="E133" s="166" t="s">
        <v>1</v>
      </c>
      <c r="F133" s="167"/>
      <c r="H133" s="168"/>
      <c r="L133" s="164"/>
      <c r="M133" s="169"/>
      <c r="N133" s="170"/>
      <c r="O133" s="170"/>
      <c r="P133" s="170"/>
      <c r="Q133" s="170"/>
      <c r="R133" s="170"/>
      <c r="S133" s="170"/>
      <c r="T133" s="171"/>
      <c r="AT133" s="166" t="s">
        <v>160</v>
      </c>
      <c r="AU133" s="166" t="s">
        <v>83</v>
      </c>
      <c r="AV133" s="13" t="s">
        <v>83</v>
      </c>
      <c r="AW133" s="13" t="s">
        <v>28</v>
      </c>
      <c r="AX133" s="13" t="s">
        <v>78</v>
      </c>
      <c r="AY133" s="166" t="s">
        <v>129</v>
      </c>
    </row>
    <row r="134" spans="1:65" s="2" customFormat="1" ht="37.9" customHeight="1" x14ac:dyDescent="0.2">
      <c r="A134" s="27"/>
      <c r="B134" s="150"/>
      <c r="C134" s="151" t="s">
        <v>135</v>
      </c>
      <c r="D134" s="151" t="s">
        <v>131</v>
      </c>
      <c r="E134" s="152" t="s">
        <v>168</v>
      </c>
      <c r="F134" s="153" t="s">
        <v>169</v>
      </c>
      <c r="G134" s="154" t="s">
        <v>158</v>
      </c>
      <c r="H134" s="155">
        <v>1.875</v>
      </c>
      <c r="I134" s="156">
        <v>6.69</v>
      </c>
      <c r="J134" s="156">
        <f>ROUND(I134*H134,2)</f>
        <v>12.54</v>
      </c>
      <c r="K134" s="157"/>
      <c r="L134" s="28"/>
      <c r="M134" s="158" t="s">
        <v>1</v>
      </c>
      <c r="N134" s="159" t="s">
        <v>37</v>
      </c>
      <c r="O134" s="160">
        <v>0.61299999999999999</v>
      </c>
      <c r="P134" s="160">
        <f>O134*H134</f>
        <v>1.149375</v>
      </c>
      <c r="Q134" s="160">
        <v>0</v>
      </c>
      <c r="R134" s="160">
        <f>Q134*H134</f>
        <v>0</v>
      </c>
      <c r="S134" s="160">
        <v>0</v>
      </c>
      <c r="T134" s="161">
        <f>S134*H134</f>
        <v>0</v>
      </c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R134" s="162" t="s">
        <v>135</v>
      </c>
      <c r="AT134" s="162" t="s">
        <v>131</v>
      </c>
      <c r="AU134" s="162" t="s">
        <v>83</v>
      </c>
      <c r="AY134" s="15" t="s">
        <v>129</v>
      </c>
      <c r="BE134" s="163">
        <f>IF(N134="základná",J134,0)</f>
        <v>0</v>
      </c>
      <c r="BF134" s="163">
        <f>IF(N134="znížená",J134,0)</f>
        <v>12.54</v>
      </c>
      <c r="BG134" s="163">
        <f>IF(N134="zákl. prenesená",J134,0)</f>
        <v>0</v>
      </c>
      <c r="BH134" s="163">
        <f>IF(N134="zníž. prenesená",J134,0)</f>
        <v>0</v>
      </c>
      <c r="BI134" s="163">
        <f>IF(N134="nulová",J134,0)</f>
        <v>0</v>
      </c>
      <c r="BJ134" s="15" t="s">
        <v>83</v>
      </c>
      <c r="BK134" s="163">
        <f>ROUND(I134*H134,2)</f>
        <v>12.54</v>
      </c>
      <c r="BL134" s="15" t="s">
        <v>135</v>
      </c>
      <c r="BM134" s="162" t="s">
        <v>510</v>
      </c>
    </row>
    <row r="135" spans="1:65" s="2" customFormat="1" ht="33" customHeight="1" x14ac:dyDescent="0.2">
      <c r="A135" s="27"/>
      <c r="B135" s="150"/>
      <c r="C135" s="151" t="s">
        <v>145</v>
      </c>
      <c r="D135" s="151" t="s">
        <v>131</v>
      </c>
      <c r="E135" s="152" t="s">
        <v>185</v>
      </c>
      <c r="F135" s="153" t="s">
        <v>186</v>
      </c>
      <c r="G135" s="154" t="s">
        <v>158</v>
      </c>
      <c r="H135" s="155">
        <v>217.75</v>
      </c>
      <c r="I135" s="156">
        <v>3</v>
      </c>
      <c r="J135" s="156">
        <f>ROUND(I135*H135,2)</f>
        <v>653.25</v>
      </c>
      <c r="K135" s="157"/>
      <c r="L135" s="28"/>
      <c r="M135" s="158" t="s">
        <v>1</v>
      </c>
      <c r="N135" s="159" t="s">
        <v>37</v>
      </c>
      <c r="O135" s="160">
        <v>7.0999999999999994E-2</v>
      </c>
      <c r="P135" s="160">
        <f>O135*H135</f>
        <v>15.460249999999998</v>
      </c>
      <c r="Q135" s="160">
        <v>0</v>
      </c>
      <c r="R135" s="160">
        <f>Q135*H135</f>
        <v>0</v>
      </c>
      <c r="S135" s="160">
        <v>0</v>
      </c>
      <c r="T135" s="161">
        <f>S135*H135</f>
        <v>0</v>
      </c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R135" s="162" t="s">
        <v>135</v>
      </c>
      <c r="AT135" s="162" t="s">
        <v>131</v>
      </c>
      <c r="AU135" s="162" t="s">
        <v>83</v>
      </c>
      <c r="AY135" s="15" t="s">
        <v>129</v>
      </c>
      <c r="BE135" s="163">
        <f>IF(N135="základná",J135,0)</f>
        <v>0</v>
      </c>
      <c r="BF135" s="163">
        <f>IF(N135="znížená",J135,0)</f>
        <v>653.25</v>
      </c>
      <c r="BG135" s="163">
        <f>IF(N135="zákl. prenesená",J135,0)</f>
        <v>0</v>
      </c>
      <c r="BH135" s="163">
        <f>IF(N135="zníž. prenesená",J135,0)</f>
        <v>0</v>
      </c>
      <c r="BI135" s="163">
        <f>IF(N135="nulová",J135,0)</f>
        <v>0</v>
      </c>
      <c r="BJ135" s="15" t="s">
        <v>83</v>
      </c>
      <c r="BK135" s="163">
        <f>ROUND(I135*H135,2)</f>
        <v>653.25</v>
      </c>
      <c r="BL135" s="15" t="s">
        <v>135</v>
      </c>
      <c r="BM135" s="162" t="s">
        <v>511</v>
      </c>
    </row>
    <row r="136" spans="1:65" s="13" customFormat="1" x14ac:dyDescent="0.2">
      <c r="B136" s="164"/>
      <c r="D136" s="165"/>
      <c r="E136" s="166" t="s">
        <v>1</v>
      </c>
      <c r="F136" s="167"/>
      <c r="H136" s="168"/>
      <c r="L136" s="164"/>
      <c r="M136" s="169"/>
      <c r="N136" s="170"/>
      <c r="O136" s="170"/>
      <c r="P136" s="170"/>
      <c r="Q136" s="170"/>
      <c r="R136" s="170"/>
      <c r="S136" s="170"/>
      <c r="T136" s="171"/>
      <c r="AT136" s="166" t="s">
        <v>160</v>
      </c>
      <c r="AU136" s="166" t="s">
        <v>83</v>
      </c>
      <c r="AV136" s="13" t="s">
        <v>83</v>
      </c>
      <c r="AW136" s="13" t="s">
        <v>28</v>
      </c>
      <c r="AX136" s="13" t="s">
        <v>78</v>
      </c>
      <c r="AY136" s="166" t="s">
        <v>129</v>
      </c>
    </row>
    <row r="137" spans="1:65" s="2" customFormat="1" ht="37.9" customHeight="1" x14ac:dyDescent="0.2">
      <c r="A137" s="27"/>
      <c r="B137" s="150"/>
      <c r="C137" s="151" t="s">
        <v>141</v>
      </c>
      <c r="D137" s="151" t="s">
        <v>131</v>
      </c>
      <c r="E137" s="152" t="s">
        <v>189</v>
      </c>
      <c r="F137" s="153" t="s">
        <v>190</v>
      </c>
      <c r="G137" s="154" t="s">
        <v>158</v>
      </c>
      <c r="H137" s="155">
        <v>1524.25</v>
      </c>
      <c r="I137" s="156">
        <v>0.4</v>
      </c>
      <c r="J137" s="156">
        <f>ROUND(I137*H137,2)</f>
        <v>609.70000000000005</v>
      </c>
      <c r="K137" s="157"/>
      <c r="L137" s="28"/>
      <c r="M137" s="158" t="s">
        <v>1</v>
      </c>
      <c r="N137" s="159" t="s">
        <v>37</v>
      </c>
      <c r="O137" s="160">
        <v>7.0000000000000001E-3</v>
      </c>
      <c r="P137" s="160">
        <f>O137*H137</f>
        <v>10.669750000000001</v>
      </c>
      <c r="Q137" s="160">
        <v>0</v>
      </c>
      <c r="R137" s="160">
        <f>Q137*H137</f>
        <v>0</v>
      </c>
      <c r="S137" s="160">
        <v>0</v>
      </c>
      <c r="T137" s="161">
        <f>S137*H137</f>
        <v>0</v>
      </c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R137" s="162" t="s">
        <v>135</v>
      </c>
      <c r="AT137" s="162" t="s">
        <v>131</v>
      </c>
      <c r="AU137" s="162" t="s">
        <v>83</v>
      </c>
      <c r="AY137" s="15" t="s">
        <v>129</v>
      </c>
      <c r="BE137" s="163">
        <f>IF(N137="základná",J137,0)</f>
        <v>0</v>
      </c>
      <c r="BF137" s="163">
        <f>IF(N137="znížená",J137,0)</f>
        <v>609.70000000000005</v>
      </c>
      <c r="BG137" s="163">
        <f>IF(N137="zákl. prenesená",J137,0)</f>
        <v>0</v>
      </c>
      <c r="BH137" s="163">
        <f>IF(N137="zníž. prenesená",J137,0)</f>
        <v>0</v>
      </c>
      <c r="BI137" s="163">
        <f>IF(N137="nulová",J137,0)</f>
        <v>0</v>
      </c>
      <c r="BJ137" s="15" t="s">
        <v>83</v>
      </c>
      <c r="BK137" s="163">
        <f>ROUND(I137*H137,2)</f>
        <v>609.70000000000005</v>
      </c>
      <c r="BL137" s="15" t="s">
        <v>135</v>
      </c>
      <c r="BM137" s="162" t="s">
        <v>512</v>
      </c>
    </row>
    <row r="138" spans="1:65" s="13" customFormat="1" x14ac:dyDescent="0.2">
      <c r="B138" s="164"/>
      <c r="D138" s="165"/>
      <c r="E138" s="166" t="s">
        <v>1</v>
      </c>
      <c r="F138" s="167"/>
      <c r="H138" s="168"/>
      <c r="L138" s="164"/>
      <c r="M138" s="169"/>
      <c r="N138" s="170"/>
      <c r="O138" s="170"/>
      <c r="P138" s="170"/>
      <c r="Q138" s="170"/>
      <c r="R138" s="170"/>
      <c r="S138" s="170"/>
      <c r="T138" s="171"/>
      <c r="AT138" s="166" t="s">
        <v>160</v>
      </c>
      <c r="AU138" s="166" t="s">
        <v>83</v>
      </c>
      <c r="AV138" s="13" t="s">
        <v>83</v>
      </c>
      <c r="AW138" s="13" t="s">
        <v>28</v>
      </c>
      <c r="AX138" s="13" t="s">
        <v>78</v>
      </c>
      <c r="AY138" s="166" t="s">
        <v>129</v>
      </c>
    </row>
    <row r="139" spans="1:65" s="2" customFormat="1" ht="33" customHeight="1" x14ac:dyDescent="0.2">
      <c r="A139" s="27"/>
      <c r="B139" s="150"/>
      <c r="C139" s="151" t="s">
        <v>152</v>
      </c>
      <c r="D139" s="151" t="s">
        <v>131</v>
      </c>
      <c r="E139" s="152" t="s">
        <v>205</v>
      </c>
      <c r="F139" s="153" t="s">
        <v>206</v>
      </c>
      <c r="G139" s="154" t="s">
        <v>158</v>
      </c>
      <c r="H139" s="155">
        <v>217.75</v>
      </c>
      <c r="I139" s="156">
        <v>0.9</v>
      </c>
      <c r="J139" s="156">
        <f>ROUND(I139*H139,2)</f>
        <v>195.98</v>
      </c>
      <c r="K139" s="157"/>
      <c r="L139" s="28"/>
      <c r="M139" s="158" t="s">
        <v>1</v>
      </c>
      <c r="N139" s="159" t="s">
        <v>37</v>
      </c>
      <c r="O139" s="160">
        <v>3.1E-2</v>
      </c>
      <c r="P139" s="160">
        <f>O139*H139</f>
        <v>6.7502500000000003</v>
      </c>
      <c r="Q139" s="160">
        <v>0</v>
      </c>
      <c r="R139" s="160">
        <f>Q139*H139</f>
        <v>0</v>
      </c>
      <c r="S139" s="160">
        <v>0</v>
      </c>
      <c r="T139" s="161">
        <f>S139*H139</f>
        <v>0</v>
      </c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R139" s="162" t="s">
        <v>135</v>
      </c>
      <c r="AT139" s="162" t="s">
        <v>131</v>
      </c>
      <c r="AU139" s="162" t="s">
        <v>83</v>
      </c>
      <c r="AY139" s="15" t="s">
        <v>129</v>
      </c>
      <c r="BE139" s="163">
        <f>IF(N139="základná",J139,0)</f>
        <v>0</v>
      </c>
      <c r="BF139" s="163">
        <f>IF(N139="znížená",J139,0)</f>
        <v>195.98</v>
      </c>
      <c r="BG139" s="163">
        <f>IF(N139="zákl. prenesená",J139,0)</f>
        <v>0</v>
      </c>
      <c r="BH139" s="163">
        <f>IF(N139="zníž. prenesená",J139,0)</f>
        <v>0</v>
      </c>
      <c r="BI139" s="163">
        <f>IF(N139="nulová",J139,0)</f>
        <v>0</v>
      </c>
      <c r="BJ139" s="15" t="s">
        <v>83</v>
      </c>
      <c r="BK139" s="163">
        <f>ROUND(I139*H139,2)</f>
        <v>195.98</v>
      </c>
      <c r="BL139" s="15" t="s">
        <v>135</v>
      </c>
      <c r="BM139" s="162" t="s">
        <v>513</v>
      </c>
    </row>
    <row r="140" spans="1:65" s="2" customFormat="1" ht="21.75" customHeight="1" x14ac:dyDescent="0.2">
      <c r="A140" s="27"/>
      <c r="B140" s="150"/>
      <c r="C140" s="151" t="s">
        <v>144</v>
      </c>
      <c r="D140" s="151" t="s">
        <v>131</v>
      </c>
      <c r="E140" s="152" t="s">
        <v>222</v>
      </c>
      <c r="F140" s="153" t="s">
        <v>223</v>
      </c>
      <c r="G140" s="154" t="s">
        <v>134</v>
      </c>
      <c r="H140" s="155">
        <v>423</v>
      </c>
      <c r="I140" s="156">
        <v>0.4</v>
      </c>
      <c r="J140" s="156">
        <f>ROUND(I140*H140,2)</f>
        <v>169.2</v>
      </c>
      <c r="K140" s="157"/>
      <c r="L140" s="28"/>
      <c r="M140" s="158" t="s">
        <v>1</v>
      </c>
      <c r="N140" s="159" t="s">
        <v>37</v>
      </c>
      <c r="O140" s="160">
        <v>1.7000000000000001E-2</v>
      </c>
      <c r="P140" s="160">
        <f>O140*H140</f>
        <v>7.1910000000000007</v>
      </c>
      <c r="Q140" s="160">
        <v>0</v>
      </c>
      <c r="R140" s="160">
        <f>Q140*H140</f>
        <v>0</v>
      </c>
      <c r="S140" s="160">
        <v>0</v>
      </c>
      <c r="T140" s="161">
        <f>S140*H140</f>
        <v>0</v>
      </c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R140" s="162" t="s">
        <v>135</v>
      </c>
      <c r="AT140" s="162" t="s">
        <v>131</v>
      </c>
      <c r="AU140" s="162" t="s">
        <v>83</v>
      </c>
      <c r="AY140" s="15" t="s">
        <v>129</v>
      </c>
      <c r="BE140" s="163">
        <f>IF(N140="základná",J140,0)</f>
        <v>0</v>
      </c>
      <c r="BF140" s="163">
        <f>IF(N140="znížená",J140,0)</f>
        <v>169.2</v>
      </c>
      <c r="BG140" s="163">
        <f>IF(N140="zákl. prenesená",J140,0)</f>
        <v>0</v>
      </c>
      <c r="BH140" s="163">
        <f>IF(N140="zníž. prenesená",J140,0)</f>
        <v>0</v>
      </c>
      <c r="BI140" s="163">
        <f>IF(N140="nulová",J140,0)</f>
        <v>0</v>
      </c>
      <c r="BJ140" s="15" t="s">
        <v>83</v>
      </c>
      <c r="BK140" s="163">
        <f>ROUND(I140*H140,2)</f>
        <v>169.2</v>
      </c>
      <c r="BL140" s="15" t="s">
        <v>135</v>
      </c>
      <c r="BM140" s="162" t="s">
        <v>514</v>
      </c>
    </row>
    <row r="141" spans="1:65" s="13" customFormat="1" x14ac:dyDescent="0.2">
      <c r="B141" s="164"/>
      <c r="D141" s="165"/>
      <c r="E141" s="166" t="s">
        <v>1</v>
      </c>
      <c r="F141" s="167"/>
      <c r="H141" s="168"/>
      <c r="L141" s="164"/>
      <c r="M141" s="169"/>
      <c r="N141" s="170"/>
      <c r="O141" s="170"/>
      <c r="P141" s="170"/>
      <c r="Q141" s="170"/>
      <c r="R141" s="170"/>
      <c r="S141" s="170"/>
      <c r="T141" s="171"/>
      <c r="AT141" s="166" t="s">
        <v>160</v>
      </c>
      <c r="AU141" s="166" t="s">
        <v>83</v>
      </c>
      <c r="AV141" s="13" t="s">
        <v>83</v>
      </c>
      <c r="AW141" s="13" t="s">
        <v>28</v>
      </c>
      <c r="AX141" s="13" t="s">
        <v>78</v>
      </c>
      <c r="AY141" s="166" t="s">
        <v>129</v>
      </c>
    </row>
    <row r="142" spans="1:65" s="12" customFormat="1" ht="22.9" customHeight="1" x14ac:dyDescent="0.2">
      <c r="B142" s="138"/>
      <c r="D142" s="139" t="s">
        <v>70</v>
      </c>
      <c r="E142" s="148" t="s">
        <v>83</v>
      </c>
      <c r="F142" s="148" t="s">
        <v>225</v>
      </c>
      <c r="J142" s="149">
        <f>BK142</f>
        <v>1210.04</v>
      </c>
      <c r="L142" s="138"/>
      <c r="M142" s="142"/>
      <c r="N142" s="143"/>
      <c r="O142" s="143"/>
      <c r="P142" s="144">
        <f>SUM(P143:P147)</f>
        <v>23.0305</v>
      </c>
      <c r="Q142" s="143"/>
      <c r="R142" s="144">
        <f>SUM(R143:R147)</f>
        <v>10.418939999999999</v>
      </c>
      <c r="S142" s="143"/>
      <c r="T142" s="145">
        <f>SUM(T143:T147)</f>
        <v>0</v>
      </c>
      <c r="AR142" s="139" t="s">
        <v>78</v>
      </c>
      <c r="AT142" s="146" t="s">
        <v>70</v>
      </c>
      <c r="AU142" s="146" t="s">
        <v>78</v>
      </c>
      <c r="AY142" s="139" t="s">
        <v>129</v>
      </c>
      <c r="BK142" s="147">
        <f>SUM(BK143:BK147)</f>
        <v>1210.04</v>
      </c>
    </row>
    <row r="143" spans="1:65" s="2" customFormat="1" ht="33" customHeight="1" x14ac:dyDescent="0.2">
      <c r="A143" s="27"/>
      <c r="B143" s="150"/>
      <c r="C143" s="151" t="s">
        <v>161</v>
      </c>
      <c r="D143" s="151" t="s">
        <v>131</v>
      </c>
      <c r="E143" s="152" t="s">
        <v>230</v>
      </c>
      <c r="F143" s="153" t="s">
        <v>231</v>
      </c>
      <c r="G143" s="154" t="s">
        <v>158</v>
      </c>
      <c r="H143" s="155">
        <v>6.25</v>
      </c>
      <c r="I143" s="156">
        <v>10.02</v>
      </c>
      <c r="J143" s="156">
        <f>ROUND(I143*H143,2)</f>
        <v>62.63</v>
      </c>
      <c r="K143" s="157"/>
      <c r="L143" s="28"/>
      <c r="M143" s="158" t="s">
        <v>1</v>
      </c>
      <c r="N143" s="159" t="s">
        <v>37</v>
      </c>
      <c r="O143" s="160">
        <v>0.87</v>
      </c>
      <c r="P143" s="160">
        <f>O143*H143</f>
        <v>5.4375</v>
      </c>
      <c r="Q143" s="160">
        <v>1.665</v>
      </c>
      <c r="R143" s="160">
        <f>Q143*H143</f>
        <v>10.40625</v>
      </c>
      <c r="S143" s="160">
        <v>0</v>
      </c>
      <c r="T143" s="161">
        <f>S143*H143</f>
        <v>0</v>
      </c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R143" s="162" t="s">
        <v>135</v>
      </c>
      <c r="AT143" s="162" t="s">
        <v>131</v>
      </c>
      <c r="AU143" s="162" t="s">
        <v>83</v>
      </c>
      <c r="AY143" s="15" t="s">
        <v>129</v>
      </c>
      <c r="BE143" s="163">
        <f>IF(N143="základná",J143,0)</f>
        <v>0</v>
      </c>
      <c r="BF143" s="163">
        <f>IF(N143="znížená",J143,0)</f>
        <v>62.63</v>
      </c>
      <c r="BG143" s="163">
        <f>IF(N143="zákl. prenesená",J143,0)</f>
        <v>0</v>
      </c>
      <c r="BH143" s="163">
        <f>IF(N143="zníž. prenesená",J143,0)</f>
        <v>0</v>
      </c>
      <c r="BI143" s="163">
        <f>IF(N143="nulová",J143,0)</f>
        <v>0</v>
      </c>
      <c r="BJ143" s="15" t="s">
        <v>83</v>
      </c>
      <c r="BK143" s="163">
        <f>ROUND(I143*H143,2)</f>
        <v>62.63</v>
      </c>
      <c r="BL143" s="15" t="s">
        <v>135</v>
      </c>
      <c r="BM143" s="162" t="s">
        <v>515</v>
      </c>
    </row>
    <row r="144" spans="1:65" s="2" customFormat="1" ht="21.75" customHeight="1" x14ac:dyDescent="0.2">
      <c r="A144" s="27"/>
      <c r="B144" s="150"/>
      <c r="C144" s="151" t="s">
        <v>148</v>
      </c>
      <c r="D144" s="151" t="s">
        <v>131</v>
      </c>
      <c r="E144" s="152" t="s">
        <v>516</v>
      </c>
      <c r="F144" s="153" t="s">
        <v>517</v>
      </c>
      <c r="G144" s="154" t="s">
        <v>240</v>
      </c>
      <c r="H144" s="155">
        <v>25</v>
      </c>
      <c r="I144" s="156">
        <v>0.72</v>
      </c>
      <c r="J144" s="156">
        <f>ROUND(I144*H144,2)</f>
        <v>18</v>
      </c>
      <c r="K144" s="157"/>
      <c r="L144" s="28"/>
      <c r="M144" s="158" t="s">
        <v>1</v>
      </c>
      <c r="N144" s="159" t="s">
        <v>37</v>
      </c>
      <c r="O144" s="160">
        <v>0.01</v>
      </c>
      <c r="P144" s="160">
        <f>O144*H144</f>
        <v>0.25</v>
      </c>
      <c r="Q144" s="160">
        <v>0</v>
      </c>
      <c r="R144" s="160">
        <f>Q144*H144</f>
        <v>0</v>
      </c>
      <c r="S144" s="160">
        <v>0</v>
      </c>
      <c r="T144" s="161">
        <f>S144*H144</f>
        <v>0</v>
      </c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R144" s="162" t="s">
        <v>135</v>
      </c>
      <c r="AT144" s="162" t="s">
        <v>131</v>
      </c>
      <c r="AU144" s="162" t="s">
        <v>83</v>
      </c>
      <c r="AY144" s="15" t="s">
        <v>129</v>
      </c>
      <c r="BE144" s="163">
        <f>IF(N144="základná",J144,0)</f>
        <v>0</v>
      </c>
      <c r="BF144" s="163">
        <f>IF(N144="znížená",J144,0)</f>
        <v>18</v>
      </c>
      <c r="BG144" s="163">
        <f>IF(N144="zákl. prenesená",J144,0)</f>
        <v>0</v>
      </c>
      <c r="BH144" s="163">
        <f>IF(N144="zníž. prenesená",J144,0)</f>
        <v>0</v>
      </c>
      <c r="BI144" s="163">
        <f>IF(N144="nulová",J144,0)</f>
        <v>0</v>
      </c>
      <c r="BJ144" s="15" t="s">
        <v>83</v>
      </c>
      <c r="BK144" s="163">
        <f>ROUND(I144*H144,2)</f>
        <v>18</v>
      </c>
      <c r="BL144" s="15" t="s">
        <v>135</v>
      </c>
      <c r="BM144" s="162" t="s">
        <v>518</v>
      </c>
    </row>
    <row r="145" spans="1:65" s="2" customFormat="1" ht="16.5" customHeight="1" x14ac:dyDescent="0.2">
      <c r="A145" s="27"/>
      <c r="B145" s="150"/>
      <c r="C145" s="172" t="s">
        <v>167</v>
      </c>
      <c r="D145" s="172" t="s">
        <v>196</v>
      </c>
      <c r="E145" s="173" t="s">
        <v>519</v>
      </c>
      <c r="F145" s="174" t="s">
        <v>520</v>
      </c>
      <c r="G145" s="175" t="s">
        <v>134</v>
      </c>
      <c r="H145" s="176">
        <v>465.3</v>
      </c>
      <c r="I145" s="177">
        <v>0.6</v>
      </c>
      <c r="J145" s="177">
        <f>ROUND(I145*H145,2)</f>
        <v>279.18</v>
      </c>
      <c r="K145" s="178"/>
      <c r="L145" s="179"/>
      <c r="M145" s="180" t="s">
        <v>1</v>
      </c>
      <c r="N145" s="181" t="s">
        <v>37</v>
      </c>
      <c r="O145" s="160">
        <v>0</v>
      </c>
      <c r="P145" s="160">
        <f>O145*H145</f>
        <v>0</v>
      </c>
      <c r="Q145" s="160">
        <v>0</v>
      </c>
      <c r="R145" s="160">
        <f>Q145*H145</f>
        <v>0</v>
      </c>
      <c r="S145" s="160">
        <v>0</v>
      </c>
      <c r="T145" s="161">
        <f>S145*H145</f>
        <v>0</v>
      </c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R145" s="162" t="s">
        <v>144</v>
      </c>
      <c r="AT145" s="162" t="s">
        <v>196</v>
      </c>
      <c r="AU145" s="162" t="s">
        <v>83</v>
      </c>
      <c r="AY145" s="15" t="s">
        <v>129</v>
      </c>
      <c r="BE145" s="163">
        <f>IF(N145="základná",J145,0)</f>
        <v>0</v>
      </c>
      <c r="BF145" s="163">
        <f>IF(N145="znížená",J145,0)</f>
        <v>279.18</v>
      </c>
      <c r="BG145" s="163">
        <f>IF(N145="zákl. prenesená",J145,0)</f>
        <v>0</v>
      </c>
      <c r="BH145" s="163">
        <f>IF(N145="zníž. prenesená",J145,0)</f>
        <v>0</v>
      </c>
      <c r="BI145" s="163">
        <f>IF(N145="nulová",J145,0)</f>
        <v>0</v>
      </c>
      <c r="BJ145" s="15" t="s">
        <v>83</v>
      </c>
      <c r="BK145" s="163">
        <f>ROUND(I145*H145,2)</f>
        <v>279.18</v>
      </c>
      <c r="BL145" s="15" t="s">
        <v>135</v>
      </c>
      <c r="BM145" s="162" t="s">
        <v>521</v>
      </c>
    </row>
    <row r="146" spans="1:65" s="13" customFormat="1" x14ac:dyDescent="0.2">
      <c r="B146" s="164"/>
      <c r="D146" s="165"/>
      <c r="E146" s="166" t="s">
        <v>1</v>
      </c>
      <c r="F146" s="167"/>
      <c r="H146" s="168"/>
      <c r="L146" s="164"/>
      <c r="M146" s="169"/>
      <c r="N146" s="170"/>
      <c r="O146" s="170"/>
      <c r="P146" s="170"/>
      <c r="Q146" s="170"/>
      <c r="R146" s="170"/>
      <c r="S146" s="170"/>
      <c r="T146" s="171"/>
      <c r="AT146" s="166" t="s">
        <v>160</v>
      </c>
      <c r="AU146" s="166" t="s">
        <v>83</v>
      </c>
      <c r="AV146" s="13" t="s">
        <v>83</v>
      </c>
      <c r="AW146" s="13" t="s">
        <v>28</v>
      </c>
      <c r="AX146" s="13" t="s">
        <v>78</v>
      </c>
      <c r="AY146" s="166" t="s">
        <v>129</v>
      </c>
    </row>
    <row r="147" spans="1:65" s="2" customFormat="1" ht="24.2" customHeight="1" x14ac:dyDescent="0.2">
      <c r="A147" s="27"/>
      <c r="B147" s="150"/>
      <c r="C147" s="151" t="s">
        <v>151</v>
      </c>
      <c r="D147" s="151" t="s">
        <v>131</v>
      </c>
      <c r="E147" s="152" t="s">
        <v>522</v>
      </c>
      <c r="F147" s="153" t="s">
        <v>523</v>
      </c>
      <c r="G147" s="154" t="s">
        <v>134</v>
      </c>
      <c r="H147" s="155">
        <v>423</v>
      </c>
      <c r="I147" s="156">
        <v>2.0099999999999998</v>
      </c>
      <c r="J147" s="156">
        <f>ROUND(I147*H147,2)</f>
        <v>850.23</v>
      </c>
      <c r="K147" s="157"/>
      <c r="L147" s="28"/>
      <c r="M147" s="158" t="s">
        <v>1</v>
      </c>
      <c r="N147" s="159" t="s">
        <v>37</v>
      </c>
      <c r="O147" s="160">
        <v>4.1000000000000002E-2</v>
      </c>
      <c r="P147" s="160">
        <f>O147*H147</f>
        <v>17.343</v>
      </c>
      <c r="Q147" s="160">
        <v>3.0000000000000001E-5</v>
      </c>
      <c r="R147" s="160">
        <f>Q147*H147</f>
        <v>1.269E-2</v>
      </c>
      <c r="S147" s="160">
        <v>0</v>
      </c>
      <c r="T147" s="161">
        <f>S147*H147</f>
        <v>0</v>
      </c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R147" s="162" t="s">
        <v>135</v>
      </c>
      <c r="AT147" s="162" t="s">
        <v>131</v>
      </c>
      <c r="AU147" s="162" t="s">
        <v>83</v>
      </c>
      <c r="AY147" s="15" t="s">
        <v>129</v>
      </c>
      <c r="BE147" s="163">
        <f>IF(N147="základná",J147,0)</f>
        <v>0</v>
      </c>
      <c r="BF147" s="163">
        <f>IF(N147="znížená",J147,0)</f>
        <v>850.23</v>
      </c>
      <c r="BG147" s="163">
        <f>IF(N147="zákl. prenesená",J147,0)</f>
        <v>0</v>
      </c>
      <c r="BH147" s="163">
        <f>IF(N147="zníž. prenesená",J147,0)</f>
        <v>0</v>
      </c>
      <c r="BI147" s="163">
        <f>IF(N147="nulová",J147,0)</f>
        <v>0</v>
      </c>
      <c r="BJ147" s="15" t="s">
        <v>83</v>
      </c>
      <c r="BK147" s="163">
        <f>ROUND(I147*H147,2)</f>
        <v>850.23</v>
      </c>
      <c r="BL147" s="15" t="s">
        <v>135</v>
      </c>
      <c r="BM147" s="162" t="s">
        <v>524</v>
      </c>
    </row>
    <row r="148" spans="1:65" s="12" customFormat="1" ht="22.9" customHeight="1" x14ac:dyDescent="0.2">
      <c r="B148" s="138"/>
      <c r="D148" s="139" t="s">
        <v>70</v>
      </c>
      <c r="E148" s="148" t="s">
        <v>135</v>
      </c>
      <c r="F148" s="148" t="s">
        <v>246</v>
      </c>
      <c r="J148" s="149">
        <f>SUM(J149:J149)</f>
        <v>13438.71</v>
      </c>
      <c r="L148" s="138"/>
      <c r="M148" s="142"/>
      <c r="N148" s="143"/>
      <c r="O148" s="143"/>
      <c r="P148" s="144">
        <f>SUM(P149:P149)</f>
        <v>0</v>
      </c>
      <c r="Q148" s="143"/>
      <c r="R148" s="144">
        <f>SUM(R149:R149)</f>
        <v>0</v>
      </c>
      <c r="S148" s="143"/>
      <c r="T148" s="145">
        <f>SUM(T149:T149)</f>
        <v>0</v>
      </c>
      <c r="AR148" s="139" t="s">
        <v>78</v>
      </c>
      <c r="AT148" s="146" t="s">
        <v>70</v>
      </c>
      <c r="AU148" s="146" t="s">
        <v>78</v>
      </c>
      <c r="AY148" s="139" t="s">
        <v>129</v>
      </c>
      <c r="BK148" s="147">
        <f>SUM(BK149:BK149)</f>
        <v>0</v>
      </c>
    </row>
    <row r="149" spans="1:65" s="2" customFormat="1" ht="37.9" customHeight="1" x14ac:dyDescent="0.2">
      <c r="A149" s="186"/>
      <c r="B149" s="150"/>
      <c r="C149" s="151">
        <v>13</v>
      </c>
      <c r="D149" s="151" t="s">
        <v>131</v>
      </c>
      <c r="E149" s="152" t="s">
        <v>549</v>
      </c>
      <c r="F149" s="153" t="s">
        <v>550</v>
      </c>
      <c r="G149" s="154" t="s">
        <v>158</v>
      </c>
      <c r="H149" s="155">
        <v>211.5</v>
      </c>
      <c r="I149" s="156">
        <v>63.54</v>
      </c>
      <c r="J149" s="156">
        <f>H149*I149</f>
        <v>13438.71</v>
      </c>
      <c r="K149" s="157"/>
      <c r="L149" s="28"/>
      <c r="M149" s="158"/>
      <c r="N149" s="159"/>
      <c r="O149" s="160"/>
      <c r="P149" s="160"/>
      <c r="Q149" s="160"/>
      <c r="R149" s="160"/>
      <c r="S149" s="160"/>
      <c r="T149" s="161"/>
      <c r="U149" s="186"/>
      <c r="V149" s="186"/>
      <c r="W149" s="186"/>
      <c r="X149" s="186"/>
      <c r="Y149" s="186"/>
      <c r="Z149" s="186"/>
      <c r="AA149" s="186"/>
      <c r="AB149" s="186"/>
      <c r="AC149" s="186"/>
      <c r="AD149" s="186"/>
      <c r="AE149" s="186"/>
      <c r="AR149" s="162"/>
      <c r="AT149" s="162"/>
      <c r="AU149" s="162"/>
      <c r="AY149" s="15"/>
      <c r="BE149" s="163"/>
      <c r="BF149" s="163"/>
      <c r="BG149" s="163"/>
      <c r="BH149" s="163"/>
      <c r="BI149" s="163"/>
      <c r="BJ149" s="15"/>
      <c r="BK149" s="163"/>
      <c r="BL149" s="15"/>
      <c r="BM149" s="162"/>
    </row>
    <row r="150" spans="1:65" s="12" customFormat="1" ht="22.9" customHeight="1" x14ac:dyDescent="0.2">
      <c r="B150" s="138"/>
      <c r="D150" s="139" t="s">
        <v>70</v>
      </c>
      <c r="E150" s="148" t="s">
        <v>144</v>
      </c>
      <c r="F150" s="148" t="s">
        <v>311</v>
      </c>
      <c r="J150" s="149">
        <f>BK150</f>
        <v>222.71</v>
      </c>
      <c r="L150" s="138"/>
      <c r="M150" s="142"/>
      <c r="N150" s="143"/>
      <c r="O150" s="143"/>
      <c r="P150" s="144">
        <f>SUM(P151:P154)</f>
        <v>3.927</v>
      </c>
      <c r="Q150" s="143"/>
      <c r="R150" s="144">
        <f>SUM(R151:R154)</f>
        <v>5.2479000000000005E-2</v>
      </c>
      <c r="S150" s="143"/>
      <c r="T150" s="145">
        <f>SUM(T151:T154)</f>
        <v>0</v>
      </c>
      <c r="AR150" s="139" t="s">
        <v>78</v>
      </c>
      <c r="AT150" s="146" t="s">
        <v>70</v>
      </c>
      <c r="AU150" s="146" t="s">
        <v>78</v>
      </c>
      <c r="AY150" s="139" t="s">
        <v>129</v>
      </c>
      <c r="BK150" s="147">
        <f>SUM(BK151:BK154)</f>
        <v>222.71</v>
      </c>
    </row>
    <row r="151" spans="1:65" s="2" customFormat="1" ht="33" customHeight="1" x14ac:dyDescent="0.2">
      <c r="A151" s="27"/>
      <c r="B151" s="150"/>
      <c r="C151" s="151" t="s">
        <v>155</v>
      </c>
      <c r="D151" s="151" t="s">
        <v>131</v>
      </c>
      <c r="E151" s="152" t="s">
        <v>525</v>
      </c>
      <c r="F151" s="153" t="s">
        <v>526</v>
      </c>
      <c r="G151" s="154" t="s">
        <v>240</v>
      </c>
      <c r="H151" s="155">
        <v>119</v>
      </c>
      <c r="I151" s="156">
        <v>0.37</v>
      </c>
      <c r="J151" s="156">
        <f>ROUND(I151*H151,2)</f>
        <v>44.03</v>
      </c>
      <c r="K151" s="157"/>
      <c r="L151" s="28"/>
      <c r="M151" s="158" t="s">
        <v>1</v>
      </c>
      <c r="N151" s="159" t="s">
        <v>37</v>
      </c>
      <c r="O151" s="160">
        <v>3.3000000000000002E-2</v>
      </c>
      <c r="P151" s="160">
        <f>O151*H151</f>
        <v>3.927</v>
      </c>
      <c r="Q151" s="160">
        <v>0</v>
      </c>
      <c r="R151" s="160">
        <f>Q151*H151</f>
        <v>0</v>
      </c>
      <c r="S151" s="160">
        <v>0</v>
      </c>
      <c r="T151" s="161">
        <f>S151*H151</f>
        <v>0</v>
      </c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R151" s="162" t="s">
        <v>135</v>
      </c>
      <c r="AT151" s="162" t="s">
        <v>131</v>
      </c>
      <c r="AU151" s="162" t="s">
        <v>83</v>
      </c>
      <c r="AY151" s="15" t="s">
        <v>129</v>
      </c>
      <c r="BE151" s="163">
        <f>IF(N151="základná",J151,0)</f>
        <v>0</v>
      </c>
      <c r="BF151" s="163">
        <f>IF(N151="znížená",J151,0)</f>
        <v>44.03</v>
      </c>
      <c r="BG151" s="163">
        <f>IF(N151="zákl. prenesená",J151,0)</f>
        <v>0</v>
      </c>
      <c r="BH151" s="163">
        <f>IF(N151="zníž. prenesená",J151,0)</f>
        <v>0</v>
      </c>
      <c r="BI151" s="163">
        <f>IF(N151="nulová",J151,0)</f>
        <v>0</v>
      </c>
      <c r="BJ151" s="15" t="s">
        <v>83</v>
      </c>
      <c r="BK151" s="163">
        <f>ROUND(I151*H151,2)</f>
        <v>44.03</v>
      </c>
      <c r="BL151" s="15" t="s">
        <v>135</v>
      </c>
      <c r="BM151" s="162" t="s">
        <v>527</v>
      </c>
    </row>
    <row r="152" spans="1:65" s="13" customFormat="1" x14ac:dyDescent="0.2">
      <c r="B152" s="164"/>
      <c r="D152" s="165"/>
      <c r="E152" s="166" t="s">
        <v>1</v>
      </c>
      <c r="F152" s="167" t="s">
        <v>534</v>
      </c>
      <c r="H152" s="168"/>
      <c r="L152" s="164"/>
      <c r="M152" s="169"/>
      <c r="N152" s="170"/>
      <c r="O152" s="170"/>
      <c r="P152" s="170"/>
      <c r="Q152" s="170"/>
      <c r="R152" s="170"/>
      <c r="S152" s="170"/>
      <c r="T152" s="171"/>
      <c r="AT152" s="166" t="s">
        <v>160</v>
      </c>
      <c r="AU152" s="166" t="s">
        <v>83</v>
      </c>
      <c r="AV152" s="13" t="s">
        <v>83</v>
      </c>
      <c r="AW152" s="13" t="s">
        <v>28</v>
      </c>
      <c r="AX152" s="13" t="s">
        <v>78</v>
      </c>
      <c r="AY152" s="166" t="s">
        <v>129</v>
      </c>
    </row>
    <row r="153" spans="1:65" s="2" customFormat="1" ht="21.75" customHeight="1" x14ac:dyDescent="0.2">
      <c r="A153" s="27"/>
      <c r="B153" s="150"/>
      <c r="C153" s="172" t="s">
        <v>181</v>
      </c>
      <c r="D153" s="172" t="s">
        <v>196</v>
      </c>
      <c r="E153" s="173" t="s">
        <v>528</v>
      </c>
      <c r="F153" s="174" t="s">
        <v>529</v>
      </c>
      <c r="G153" s="175" t="s">
        <v>240</v>
      </c>
      <c r="H153" s="176">
        <v>124.95</v>
      </c>
      <c r="I153" s="177">
        <v>1.43</v>
      </c>
      <c r="J153" s="177">
        <f>ROUND(I153*H153,2)</f>
        <v>178.68</v>
      </c>
      <c r="K153" s="178"/>
      <c r="L153" s="179"/>
      <c r="M153" s="180" t="s">
        <v>1</v>
      </c>
      <c r="N153" s="181" t="s">
        <v>37</v>
      </c>
      <c r="O153" s="160">
        <v>0</v>
      </c>
      <c r="P153" s="160">
        <f>O153*H153</f>
        <v>0</v>
      </c>
      <c r="Q153" s="160">
        <v>4.2000000000000002E-4</v>
      </c>
      <c r="R153" s="160">
        <f>Q153*H153</f>
        <v>5.2479000000000005E-2</v>
      </c>
      <c r="S153" s="160">
        <v>0</v>
      </c>
      <c r="T153" s="161">
        <f>S153*H153</f>
        <v>0</v>
      </c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R153" s="162" t="s">
        <v>144</v>
      </c>
      <c r="AT153" s="162" t="s">
        <v>196</v>
      </c>
      <c r="AU153" s="162" t="s">
        <v>83</v>
      </c>
      <c r="AY153" s="15" t="s">
        <v>129</v>
      </c>
      <c r="BE153" s="163">
        <f>IF(N153="základná",J153,0)</f>
        <v>0</v>
      </c>
      <c r="BF153" s="163">
        <f>IF(N153="znížená",J153,0)</f>
        <v>178.68</v>
      </c>
      <c r="BG153" s="163">
        <f>IF(N153="zákl. prenesená",J153,0)</f>
        <v>0</v>
      </c>
      <c r="BH153" s="163">
        <f>IF(N153="zníž. prenesená",J153,0)</f>
        <v>0</v>
      </c>
      <c r="BI153" s="163">
        <f>IF(N153="nulová",J153,0)</f>
        <v>0</v>
      </c>
      <c r="BJ153" s="15" t="s">
        <v>83</v>
      </c>
      <c r="BK153" s="163">
        <f>ROUND(I153*H153,2)</f>
        <v>178.68</v>
      </c>
      <c r="BL153" s="15" t="s">
        <v>135</v>
      </c>
      <c r="BM153" s="162" t="s">
        <v>530</v>
      </c>
    </row>
    <row r="154" spans="1:65" s="13" customFormat="1" x14ac:dyDescent="0.2">
      <c r="B154" s="164"/>
      <c r="D154" s="165"/>
      <c r="F154" s="167"/>
      <c r="H154" s="168"/>
      <c r="L154" s="164"/>
      <c r="M154" s="169"/>
      <c r="N154" s="170"/>
      <c r="O154" s="170"/>
      <c r="P154" s="170"/>
      <c r="Q154" s="170"/>
      <c r="R154" s="170"/>
      <c r="S154" s="170"/>
      <c r="T154" s="171"/>
      <c r="AT154" s="166" t="s">
        <v>160</v>
      </c>
      <c r="AU154" s="166" t="s">
        <v>83</v>
      </c>
      <c r="AV154" s="13" t="s">
        <v>83</v>
      </c>
      <c r="AW154" s="13" t="s">
        <v>3</v>
      </c>
      <c r="AX154" s="13" t="s">
        <v>78</v>
      </c>
      <c r="AY154" s="166" t="s">
        <v>129</v>
      </c>
    </row>
    <row r="155" spans="1:65" s="12" customFormat="1" ht="22.9" customHeight="1" x14ac:dyDescent="0.2">
      <c r="B155" s="138"/>
      <c r="D155" s="139" t="s">
        <v>70</v>
      </c>
      <c r="E155" s="148" t="s">
        <v>482</v>
      </c>
      <c r="F155" s="148" t="s">
        <v>483</v>
      </c>
      <c r="J155" s="149">
        <f>BK155</f>
        <v>129.93</v>
      </c>
      <c r="L155" s="138"/>
      <c r="M155" s="142"/>
      <c r="N155" s="143"/>
      <c r="O155" s="143"/>
      <c r="P155" s="144">
        <f>P156</f>
        <v>17.921759999999999</v>
      </c>
      <c r="Q155" s="143"/>
      <c r="R155" s="144">
        <f>R156</f>
        <v>0</v>
      </c>
      <c r="S155" s="143"/>
      <c r="T155" s="145">
        <f>T156</f>
        <v>0</v>
      </c>
      <c r="AR155" s="139" t="s">
        <v>78</v>
      </c>
      <c r="AT155" s="146" t="s">
        <v>70</v>
      </c>
      <c r="AU155" s="146" t="s">
        <v>78</v>
      </c>
      <c r="AY155" s="139" t="s">
        <v>129</v>
      </c>
      <c r="BK155" s="147">
        <f>BK156</f>
        <v>129.93</v>
      </c>
    </row>
    <row r="156" spans="1:65" s="2" customFormat="1" ht="33" customHeight="1" x14ac:dyDescent="0.2">
      <c r="A156" s="27"/>
      <c r="B156" s="150"/>
      <c r="C156" s="151" t="s">
        <v>159</v>
      </c>
      <c r="D156" s="151" t="s">
        <v>131</v>
      </c>
      <c r="E156" s="152" t="s">
        <v>484</v>
      </c>
      <c r="F156" s="153" t="s">
        <v>485</v>
      </c>
      <c r="G156" s="154" t="s">
        <v>199</v>
      </c>
      <c r="H156" s="155">
        <v>448.04399999999998</v>
      </c>
      <c r="I156" s="156">
        <v>0.28999999999999998</v>
      </c>
      <c r="J156" s="156">
        <f>ROUND(I156*H156,2)</f>
        <v>129.93</v>
      </c>
      <c r="K156" s="157"/>
      <c r="L156" s="28"/>
      <c r="M156" s="182" t="s">
        <v>1</v>
      </c>
      <c r="N156" s="183" t="s">
        <v>37</v>
      </c>
      <c r="O156" s="184">
        <v>0.04</v>
      </c>
      <c r="P156" s="184">
        <f>O156*H156</f>
        <v>17.921759999999999</v>
      </c>
      <c r="Q156" s="184">
        <v>0</v>
      </c>
      <c r="R156" s="184">
        <f>Q156*H156</f>
        <v>0</v>
      </c>
      <c r="S156" s="184">
        <v>0</v>
      </c>
      <c r="T156" s="185">
        <f>S156*H156</f>
        <v>0</v>
      </c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R156" s="162" t="s">
        <v>135</v>
      </c>
      <c r="AT156" s="162" t="s">
        <v>131</v>
      </c>
      <c r="AU156" s="162" t="s">
        <v>83</v>
      </c>
      <c r="AY156" s="15" t="s">
        <v>129</v>
      </c>
      <c r="BE156" s="163">
        <f>IF(N156="základná",J156,0)</f>
        <v>0</v>
      </c>
      <c r="BF156" s="163">
        <f>IF(N156="znížená",J156,0)</f>
        <v>129.93</v>
      </c>
      <c r="BG156" s="163">
        <f>IF(N156="zákl. prenesená",J156,0)</f>
        <v>0</v>
      </c>
      <c r="BH156" s="163">
        <f>IF(N156="zníž. prenesená",J156,0)</f>
        <v>0</v>
      </c>
      <c r="BI156" s="163">
        <f>IF(N156="nulová",J156,0)</f>
        <v>0</v>
      </c>
      <c r="BJ156" s="15" t="s">
        <v>83</v>
      </c>
      <c r="BK156" s="163">
        <f>ROUND(I156*H156,2)</f>
        <v>129.93</v>
      </c>
      <c r="BL156" s="15" t="s">
        <v>135</v>
      </c>
      <c r="BM156" s="162" t="s">
        <v>531</v>
      </c>
    </row>
    <row r="157" spans="1:65" s="2" customFormat="1" ht="6.95" customHeight="1" x14ac:dyDescent="0.2">
      <c r="A157" s="27"/>
      <c r="B157" s="45"/>
      <c r="C157" s="46"/>
      <c r="D157" s="46"/>
      <c r="E157" s="46"/>
      <c r="F157" s="46"/>
      <c r="G157" s="46"/>
      <c r="H157" s="46"/>
      <c r="I157" s="46"/>
      <c r="J157" s="46"/>
      <c r="K157" s="46"/>
      <c r="L157" s="28"/>
      <c r="M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</row>
  </sheetData>
  <autoFilter ref="C125:K156" xr:uid="{00000000-0009-0000-0000-000003000000}"/>
  <mergeCells count="11">
    <mergeCell ref="L2:V2"/>
    <mergeCell ref="E87:H87"/>
    <mergeCell ref="E89:H89"/>
    <mergeCell ref="E114:H114"/>
    <mergeCell ref="E116:H116"/>
    <mergeCell ref="E118:H118"/>
    <mergeCell ref="E7:H7"/>
    <mergeCell ref="E9:H9"/>
    <mergeCell ref="E11:H11"/>
    <mergeCell ref="E29:H29"/>
    <mergeCell ref="E85:H85"/>
  </mergeCells>
  <pageMargins left="0.39374999999999999" right="0.39374999999999999" top="0.39374999999999999" bottom="0.39374999999999999" header="0" footer="0"/>
  <pageSetup paperSize="9" scale="88" fitToHeight="100" orientation="portrait" blackAndWhite="1" r:id="rId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M150"/>
  <sheetViews>
    <sheetView showGridLines="0" topLeftCell="A127" workbookViewId="0">
      <selection activeCell="W140" sqref="W140"/>
    </sheetView>
  </sheetViews>
  <sheetFormatPr defaultRowHeight="11.25" x14ac:dyDescent="0.2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1" spans="1:46" x14ac:dyDescent="0.2">
      <c r="A1" s="96"/>
    </row>
    <row r="2" spans="1:46" s="1" customFormat="1" ht="36.950000000000003" customHeight="1" x14ac:dyDescent="0.2">
      <c r="L2" s="213" t="s">
        <v>5</v>
      </c>
      <c r="M2" s="214"/>
      <c r="N2" s="214"/>
      <c r="O2" s="214"/>
      <c r="P2" s="214"/>
      <c r="Q2" s="214"/>
      <c r="R2" s="214"/>
      <c r="S2" s="214"/>
      <c r="T2" s="214"/>
      <c r="U2" s="214"/>
      <c r="V2" s="214"/>
      <c r="AT2" s="15" t="s">
        <v>93</v>
      </c>
    </row>
    <row r="3" spans="1:46" s="1" customFormat="1" ht="6.95" hidden="1" customHeight="1" x14ac:dyDescent="0.2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71</v>
      </c>
    </row>
    <row r="4" spans="1:46" s="1" customFormat="1" ht="24.95" hidden="1" customHeight="1" x14ac:dyDescent="0.2">
      <c r="B4" s="18"/>
      <c r="D4" s="19" t="s">
        <v>94</v>
      </c>
      <c r="L4" s="18"/>
      <c r="M4" s="97" t="s">
        <v>9</v>
      </c>
      <c r="AT4" s="15" t="s">
        <v>3</v>
      </c>
    </row>
    <row r="5" spans="1:46" s="1" customFormat="1" ht="6.95" hidden="1" customHeight="1" x14ac:dyDescent="0.2">
      <c r="B5" s="18"/>
      <c r="L5" s="18"/>
    </row>
    <row r="6" spans="1:46" s="1" customFormat="1" ht="12" hidden="1" customHeight="1" x14ac:dyDescent="0.2">
      <c r="B6" s="18"/>
      <c r="D6" s="24" t="s">
        <v>12</v>
      </c>
      <c r="L6" s="18"/>
    </row>
    <row r="7" spans="1:46" s="1" customFormat="1" ht="16.5" hidden="1" customHeight="1" x14ac:dyDescent="0.2">
      <c r="B7" s="18"/>
      <c r="E7" s="232" t="str">
        <f>'Rekapitulácia stavby'!K6</f>
        <v>Rekonštr.cesty II/499  Havran - naviac práce 1 (km 2,500-4,3716)</v>
      </c>
      <c r="F7" s="233"/>
      <c r="G7" s="233"/>
      <c r="H7" s="233"/>
      <c r="L7" s="18"/>
    </row>
    <row r="8" spans="1:46" s="1" customFormat="1" ht="12" hidden="1" customHeight="1" x14ac:dyDescent="0.2">
      <c r="B8" s="18"/>
      <c r="D8" s="24" t="s">
        <v>95</v>
      </c>
      <c r="L8" s="18"/>
    </row>
    <row r="9" spans="1:46" s="2" customFormat="1" ht="16.5" hidden="1" customHeight="1" x14ac:dyDescent="0.2">
      <c r="A9" s="27"/>
      <c r="B9" s="28"/>
      <c r="C9" s="27"/>
      <c r="D9" s="27"/>
      <c r="E9" s="232" t="s">
        <v>532</v>
      </c>
      <c r="F9" s="231"/>
      <c r="G9" s="231"/>
      <c r="H9" s="231"/>
      <c r="I9" s="27"/>
      <c r="J9" s="27"/>
      <c r="K9" s="27"/>
      <c r="L9" s="40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</row>
    <row r="10" spans="1:46" s="2" customFormat="1" ht="12" hidden="1" customHeight="1" x14ac:dyDescent="0.2">
      <c r="A10" s="27"/>
      <c r="B10" s="28"/>
      <c r="C10" s="27"/>
      <c r="D10" s="24" t="s">
        <v>97</v>
      </c>
      <c r="E10" s="27"/>
      <c r="F10" s="27"/>
      <c r="G10" s="27"/>
      <c r="H10" s="27"/>
      <c r="I10" s="27"/>
      <c r="J10" s="27"/>
      <c r="K10" s="27"/>
      <c r="L10" s="40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</row>
    <row r="11" spans="1:46" s="2" customFormat="1" ht="16.5" hidden="1" customHeight="1" x14ac:dyDescent="0.2">
      <c r="A11" s="27"/>
      <c r="B11" s="28"/>
      <c r="C11" s="27"/>
      <c r="D11" s="27"/>
      <c r="E11" s="190" t="s">
        <v>535</v>
      </c>
      <c r="F11" s="231"/>
      <c r="G11" s="231"/>
      <c r="H11" s="231"/>
      <c r="I11" s="27"/>
      <c r="J11" s="27"/>
      <c r="K11" s="27"/>
      <c r="L11" s="40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</row>
    <row r="12" spans="1:46" s="2" customFormat="1" hidden="1" x14ac:dyDescent="0.2">
      <c r="A12" s="27"/>
      <c r="B12" s="28"/>
      <c r="C12" s="27"/>
      <c r="D12" s="27"/>
      <c r="E12" s="27"/>
      <c r="F12" s="27"/>
      <c r="G12" s="27"/>
      <c r="H12" s="27"/>
      <c r="I12" s="27"/>
      <c r="J12" s="27"/>
      <c r="K12" s="27"/>
      <c r="L12" s="40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</row>
    <row r="13" spans="1:46" s="2" customFormat="1" ht="12" hidden="1" customHeight="1" x14ac:dyDescent="0.2">
      <c r="A13" s="27"/>
      <c r="B13" s="28"/>
      <c r="C13" s="27"/>
      <c r="D13" s="24" t="s">
        <v>13</v>
      </c>
      <c r="E13" s="27"/>
      <c r="F13" s="22" t="s">
        <v>1</v>
      </c>
      <c r="G13" s="27"/>
      <c r="H13" s="27"/>
      <c r="I13" s="24" t="s">
        <v>14</v>
      </c>
      <c r="J13" s="22" t="s">
        <v>1</v>
      </c>
      <c r="K13" s="27"/>
      <c r="L13" s="40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</row>
    <row r="14" spans="1:46" s="2" customFormat="1" ht="12" hidden="1" customHeight="1" x14ac:dyDescent="0.2">
      <c r="A14" s="27"/>
      <c r="B14" s="28"/>
      <c r="C14" s="27"/>
      <c r="D14" s="24" t="s">
        <v>15</v>
      </c>
      <c r="E14" s="27"/>
      <c r="F14" s="22" t="s">
        <v>16</v>
      </c>
      <c r="G14" s="27"/>
      <c r="H14" s="27"/>
      <c r="I14" s="24" t="s">
        <v>17</v>
      </c>
      <c r="J14" s="53">
        <f>'Rekapitulácia stavby'!AN8</f>
        <v>0</v>
      </c>
      <c r="K14" s="27"/>
      <c r="L14" s="40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</row>
    <row r="15" spans="1:46" s="2" customFormat="1" ht="10.9" hidden="1" customHeight="1" x14ac:dyDescent="0.2">
      <c r="A15" s="27"/>
      <c r="B15" s="28"/>
      <c r="C15" s="27"/>
      <c r="D15" s="27"/>
      <c r="E15" s="27"/>
      <c r="F15" s="27"/>
      <c r="G15" s="27"/>
      <c r="H15" s="27"/>
      <c r="I15" s="27"/>
      <c r="J15" s="27"/>
      <c r="K15" s="27"/>
      <c r="L15" s="40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 spans="1:46" s="2" customFormat="1" ht="12" hidden="1" customHeight="1" x14ac:dyDescent="0.2">
      <c r="A16" s="27"/>
      <c r="B16" s="28"/>
      <c r="C16" s="27"/>
      <c r="D16" s="24" t="s">
        <v>18</v>
      </c>
      <c r="E16" s="27"/>
      <c r="F16" s="27"/>
      <c r="G16" s="27"/>
      <c r="H16" s="27"/>
      <c r="I16" s="24" t="s">
        <v>19</v>
      </c>
      <c r="J16" s="22" t="s">
        <v>20</v>
      </c>
      <c r="K16" s="27"/>
      <c r="L16" s="40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 spans="1:31" s="2" customFormat="1" ht="18" hidden="1" customHeight="1" x14ac:dyDescent="0.2">
      <c r="A17" s="27"/>
      <c r="B17" s="28"/>
      <c r="C17" s="27"/>
      <c r="D17" s="27"/>
      <c r="E17" s="22" t="s">
        <v>21</v>
      </c>
      <c r="F17" s="27"/>
      <c r="G17" s="27"/>
      <c r="H17" s="27"/>
      <c r="I17" s="24" t="s">
        <v>22</v>
      </c>
      <c r="J17" s="22" t="s">
        <v>1</v>
      </c>
      <c r="K17" s="27"/>
      <c r="L17" s="40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1:31" s="2" customFormat="1" ht="6.95" hidden="1" customHeight="1" x14ac:dyDescent="0.2">
      <c r="A18" s="27"/>
      <c r="B18" s="28"/>
      <c r="C18" s="27"/>
      <c r="D18" s="27"/>
      <c r="E18" s="27"/>
      <c r="F18" s="27"/>
      <c r="G18" s="27"/>
      <c r="H18" s="27"/>
      <c r="I18" s="27"/>
      <c r="J18" s="27"/>
      <c r="K18" s="27"/>
      <c r="L18" s="40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</row>
    <row r="19" spans="1:31" s="2" customFormat="1" ht="12" hidden="1" customHeight="1" x14ac:dyDescent="0.2">
      <c r="A19" s="27"/>
      <c r="B19" s="28"/>
      <c r="C19" s="27"/>
      <c r="D19" s="24" t="s">
        <v>23</v>
      </c>
      <c r="E19" s="27"/>
      <c r="F19" s="27"/>
      <c r="G19" s="27"/>
      <c r="H19" s="27"/>
      <c r="I19" s="24" t="s">
        <v>19</v>
      </c>
      <c r="J19" s="22" t="s">
        <v>24</v>
      </c>
      <c r="K19" s="27"/>
      <c r="L19" s="40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</row>
    <row r="20" spans="1:31" s="2" customFormat="1" ht="18" hidden="1" customHeight="1" x14ac:dyDescent="0.2">
      <c r="A20" s="27"/>
      <c r="B20" s="28"/>
      <c r="C20" s="27"/>
      <c r="D20" s="27"/>
      <c r="E20" s="22" t="s">
        <v>25</v>
      </c>
      <c r="F20" s="27"/>
      <c r="G20" s="27"/>
      <c r="H20" s="27"/>
      <c r="I20" s="24" t="s">
        <v>22</v>
      </c>
      <c r="J20" s="22" t="s">
        <v>26</v>
      </c>
      <c r="K20" s="27"/>
      <c r="L20" s="40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</row>
    <row r="21" spans="1:31" s="2" customFormat="1" ht="6.95" hidden="1" customHeight="1" x14ac:dyDescent="0.2">
      <c r="A21" s="27"/>
      <c r="B21" s="28"/>
      <c r="C21" s="27"/>
      <c r="D21" s="27"/>
      <c r="E21" s="27"/>
      <c r="F21" s="27"/>
      <c r="G21" s="27"/>
      <c r="H21" s="27"/>
      <c r="I21" s="27"/>
      <c r="J21" s="27"/>
      <c r="K21" s="27"/>
      <c r="L21" s="40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</row>
    <row r="22" spans="1:31" s="2" customFormat="1" ht="12" hidden="1" customHeight="1" x14ac:dyDescent="0.2">
      <c r="A22" s="27"/>
      <c r="B22" s="28"/>
      <c r="C22" s="27"/>
      <c r="D22" s="24" t="s">
        <v>27</v>
      </c>
      <c r="E22" s="27"/>
      <c r="F22" s="27"/>
      <c r="G22" s="27"/>
      <c r="H22" s="27"/>
      <c r="I22" s="24" t="s">
        <v>19</v>
      </c>
      <c r="J22" s="22" t="str">
        <f>IF('Rekapitulácia stavby'!AN16="","",'Rekapitulácia stavby'!AN16)</f>
        <v/>
      </c>
      <c r="K22" s="27"/>
      <c r="L22" s="40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</row>
    <row r="23" spans="1:31" s="2" customFormat="1" ht="18" hidden="1" customHeight="1" x14ac:dyDescent="0.2">
      <c r="A23" s="27"/>
      <c r="B23" s="28"/>
      <c r="C23" s="27"/>
      <c r="D23" s="27"/>
      <c r="E23" s="22" t="str">
        <f>IF('Rekapitulácia stavby'!E17="","",'Rekapitulácia stavby'!E17)</f>
        <v xml:space="preserve"> </v>
      </c>
      <c r="F23" s="27"/>
      <c r="G23" s="27"/>
      <c r="H23" s="27"/>
      <c r="I23" s="24" t="s">
        <v>22</v>
      </c>
      <c r="J23" s="22" t="str">
        <f>IF('Rekapitulácia stavby'!AN17="","",'Rekapitulácia stavby'!AN17)</f>
        <v/>
      </c>
      <c r="K23" s="27"/>
      <c r="L23" s="40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</row>
    <row r="24" spans="1:31" s="2" customFormat="1" ht="6.95" hidden="1" customHeight="1" x14ac:dyDescent="0.2">
      <c r="A24" s="27"/>
      <c r="B24" s="28"/>
      <c r="C24" s="27"/>
      <c r="D24" s="27"/>
      <c r="E24" s="27"/>
      <c r="F24" s="27"/>
      <c r="G24" s="27"/>
      <c r="H24" s="27"/>
      <c r="I24" s="27"/>
      <c r="J24" s="27"/>
      <c r="K24" s="27"/>
      <c r="L24" s="40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</row>
    <row r="25" spans="1:31" s="2" customFormat="1" ht="12" hidden="1" customHeight="1" x14ac:dyDescent="0.2">
      <c r="A25" s="27"/>
      <c r="B25" s="28"/>
      <c r="C25" s="27"/>
      <c r="D25" s="24" t="s">
        <v>29</v>
      </c>
      <c r="E25" s="27"/>
      <c r="F25" s="27"/>
      <c r="G25" s="27"/>
      <c r="H25" s="27"/>
      <c r="I25" s="24" t="s">
        <v>19</v>
      </c>
      <c r="J25" s="22" t="str">
        <f>IF('Rekapitulácia stavby'!AN19="","",'Rekapitulácia stavby'!AN19)</f>
        <v/>
      </c>
      <c r="K25" s="27"/>
      <c r="L25" s="40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</row>
    <row r="26" spans="1:31" s="2" customFormat="1" ht="18" hidden="1" customHeight="1" x14ac:dyDescent="0.2">
      <c r="A26" s="27"/>
      <c r="B26" s="28"/>
      <c r="C26" s="27"/>
      <c r="D26" s="27"/>
      <c r="E26" s="22" t="str">
        <f>IF('Rekapitulácia stavby'!E20="","",'Rekapitulácia stavby'!E20)</f>
        <v xml:space="preserve"> </v>
      </c>
      <c r="F26" s="27"/>
      <c r="G26" s="27"/>
      <c r="H26" s="27"/>
      <c r="I26" s="24" t="s">
        <v>22</v>
      </c>
      <c r="J26" s="22" t="str">
        <f>IF('Rekapitulácia stavby'!AN20="","",'Rekapitulácia stavby'!AN20)</f>
        <v/>
      </c>
      <c r="K26" s="27"/>
      <c r="L26" s="40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</row>
    <row r="27" spans="1:31" s="2" customFormat="1" ht="6.95" hidden="1" customHeight="1" x14ac:dyDescent="0.2">
      <c r="A27" s="27"/>
      <c r="B27" s="28"/>
      <c r="C27" s="27"/>
      <c r="D27" s="27"/>
      <c r="E27" s="27"/>
      <c r="F27" s="27"/>
      <c r="G27" s="27"/>
      <c r="H27" s="27"/>
      <c r="I27" s="27"/>
      <c r="J27" s="27"/>
      <c r="K27" s="27"/>
      <c r="L27" s="40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</row>
    <row r="28" spans="1:31" s="2" customFormat="1" ht="12" hidden="1" customHeight="1" x14ac:dyDescent="0.2">
      <c r="A28" s="27"/>
      <c r="B28" s="28"/>
      <c r="C28" s="27"/>
      <c r="D28" s="24" t="s">
        <v>30</v>
      </c>
      <c r="E28" s="27"/>
      <c r="F28" s="27"/>
      <c r="G28" s="27"/>
      <c r="H28" s="27"/>
      <c r="I28" s="27"/>
      <c r="J28" s="27"/>
      <c r="K28" s="27"/>
      <c r="L28" s="40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</row>
    <row r="29" spans="1:31" s="8" customFormat="1" ht="16.5" hidden="1" customHeight="1" x14ac:dyDescent="0.2">
      <c r="A29" s="98"/>
      <c r="B29" s="99"/>
      <c r="C29" s="98"/>
      <c r="D29" s="98"/>
      <c r="E29" s="227" t="s">
        <v>1</v>
      </c>
      <c r="F29" s="227"/>
      <c r="G29" s="227"/>
      <c r="H29" s="227"/>
      <c r="I29" s="98"/>
      <c r="J29" s="98"/>
      <c r="K29" s="98"/>
      <c r="L29" s="100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</row>
    <row r="30" spans="1:31" s="2" customFormat="1" ht="6.95" hidden="1" customHeight="1" x14ac:dyDescent="0.2">
      <c r="A30" s="27"/>
      <c r="B30" s="28"/>
      <c r="C30" s="27"/>
      <c r="D30" s="27"/>
      <c r="E30" s="27"/>
      <c r="F30" s="27"/>
      <c r="G30" s="27"/>
      <c r="H30" s="27"/>
      <c r="I30" s="27"/>
      <c r="J30" s="27"/>
      <c r="K30" s="27"/>
      <c r="L30" s="40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</row>
    <row r="31" spans="1:31" s="2" customFormat="1" ht="6.95" hidden="1" customHeight="1" x14ac:dyDescent="0.2">
      <c r="A31" s="27"/>
      <c r="B31" s="28"/>
      <c r="C31" s="27"/>
      <c r="D31" s="64"/>
      <c r="E31" s="64"/>
      <c r="F31" s="64"/>
      <c r="G31" s="64"/>
      <c r="H31" s="64"/>
      <c r="I31" s="64"/>
      <c r="J31" s="64"/>
      <c r="K31" s="64"/>
      <c r="L31" s="40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</row>
    <row r="32" spans="1:31" s="2" customFormat="1" ht="25.35" hidden="1" customHeight="1" x14ac:dyDescent="0.2">
      <c r="A32" s="27"/>
      <c r="B32" s="28"/>
      <c r="C32" s="27"/>
      <c r="D32" s="101" t="s">
        <v>31</v>
      </c>
      <c r="E32" s="27"/>
      <c r="F32" s="27"/>
      <c r="G32" s="27"/>
      <c r="H32" s="27"/>
      <c r="I32" s="27"/>
      <c r="J32" s="69">
        <f>ROUND(J127, 2)</f>
        <v>8130.93</v>
      </c>
      <c r="K32" s="27"/>
      <c r="L32" s="40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  <row r="33" spans="1:31" s="2" customFormat="1" ht="6.95" hidden="1" customHeight="1" x14ac:dyDescent="0.2">
      <c r="A33" s="27"/>
      <c r="B33" s="28"/>
      <c r="C33" s="27"/>
      <c r="D33" s="64"/>
      <c r="E33" s="64"/>
      <c r="F33" s="64"/>
      <c r="G33" s="64"/>
      <c r="H33" s="64"/>
      <c r="I33" s="64"/>
      <c r="J33" s="64"/>
      <c r="K33" s="64"/>
      <c r="L33" s="40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</row>
    <row r="34" spans="1:31" s="2" customFormat="1" ht="14.45" hidden="1" customHeight="1" x14ac:dyDescent="0.2">
      <c r="A34" s="27"/>
      <c r="B34" s="28"/>
      <c r="C34" s="27"/>
      <c r="D34" s="27"/>
      <c r="E34" s="27"/>
      <c r="F34" s="31" t="s">
        <v>33</v>
      </c>
      <c r="G34" s="27"/>
      <c r="H34" s="27"/>
      <c r="I34" s="31" t="s">
        <v>32</v>
      </c>
      <c r="J34" s="31" t="s">
        <v>34</v>
      </c>
      <c r="K34" s="27"/>
      <c r="L34" s="40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</row>
    <row r="35" spans="1:31" s="2" customFormat="1" ht="14.45" hidden="1" customHeight="1" x14ac:dyDescent="0.2">
      <c r="A35" s="27"/>
      <c r="B35" s="28"/>
      <c r="C35" s="27"/>
      <c r="D35" s="102" t="s">
        <v>35</v>
      </c>
      <c r="E35" s="33" t="s">
        <v>36</v>
      </c>
      <c r="F35" s="103">
        <f>ROUND((SUM(BE127:BE149)),  2)</f>
        <v>0</v>
      </c>
      <c r="G35" s="104"/>
      <c r="H35" s="104"/>
      <c r="I35" s="105">
        <v>0.2</v>
      </c>
      <c r="J35" s="103">
        <f>ROUND(((SUM(BE127:BE149))*I35),  2)</f>
        <v>0</v>
      </c>
      <c r="K35" s="27"/>
      <c r="L35" s="40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</row>
    <row r="36" spans="1:31" s="2" customFormat="1" ht="14.45" hidden="1" customHeight="1" x14ac:dyDescent="0.2">
      <c r="A36" s="27"/>
      <c r="B36" s="28"/>
      <c r="C36" s="27"/>
      <c r="D36" s="27"/>
      <c r="E36" s="33" t="s">
        <v>37</v>
      </c>
      <c r="F36" s="106">
        <f>ROUND((SUM(BF127:BF149)),  2)</f>
        <v>8130.93</v>
      </c>
      <c r="G36" s="27"/>
      <c r="H36" s="27"/>
      <c r="I36" s="107">
        <v>0.2</v>
      </c>
      <c r="J36" s="106">
        <f>ROUND(((SUM(BF127:BF149))*I36),  2)</f>
        <v>1626.19</v>
      </c>
      <c r="K36" s="27"/>
      <c r="L36" s="40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</row>
    <row r="37" spans="1:31" s="2" customFormat="1" ht="14.45" hidden="1" customHeight="1" x14ac:dyDescent="0.2">
      <c r="A37" s="27"/>
      <c r="B37" s="28"/>
      <c r="C37" s="27"/>
      <c r="D37" s="27"/>
      <c r="E37" s="24" t="s">
        <v>38</v>
      </c>
      <c r="F37" s="106">
        <f>ROUND((SUM(BG127:BG149)),  2)</f>
        <v>0</v>
      </c>
      <c r="G37" s="27"/>
      <c r="H37" s="27"/>
      <c r="I37" s="107">
        <v>0.2</v>
      </c>
      <c r="J37" s="106">
        <f>0</f>
        <v>0</v>
      </c>
      <c r="K37" s="27"/>
      <c r="L37" s="40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</row>
    <row r="38" spans="1:31" s="2" customFormat="1" ht="14.45" hidden="1" customHeight="1" x14ac:dyDescent="0.2">
      <c r="A38" s="27"/>
      <c r="B38" s="28"/>
      <c r="C38" s="27"/>
      <c r="D38" s="27"/>
      <c r="E38" s="24" t="s">
        <v>39</v>
      </c>
      <c r="F38" s="106">
        <f>ROUND((SUM(BH127:BH149)),  2)</f>
        <v>0</v>
      </c>
      <c r="G38" s="27"/>
      <c r="H38" s="27"/>
      <c r="I38" s="107">
        <v>0.2</v>
      </c>
      <c r="J38" s="106">
        <f>0</f>
        <v>0</v>
      </c>
      <c r="K38" s="27"/>
      <c r="L38" s="40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</row>
    <row r="39" spans="1:31" s="2" customFormat="1" ht="14.45" hidden="1" customHeight="1" x14ac:dyDescent="0.2">
      <c r="A39" s="27"/>
      <c r="B39" s="28"/>
      <c r="C39" s="27"/>
      <c r="D39" s="27"/>
      <c r="E39" s="33" t="s">
        <v>40</v>
      </c>
      <c r="F39" s="103">
        <f>ROUND((SUM(BI127:BI149)),  2)</f>
        <v>0</v>
      </c>
      <c r="G39" s="104"/>
      <c r="H39" s="104"/>
      <c r="I39" s="105">
        <v>0</v>
      </c>
      <c r="J39" s="103">
        <f>0</f>
        <v>0</v>
      </c>
      <c r="K39" s="27"/>
      <c r="L39" s="40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</row>
    <row r="40" spans="1:31" s="2" customFormat="1" ht="6.95" hidden="1" customHeight="1" x14ac:dyDescent="0.2">
      <c r="A40" s="27"/>
      <c r="B40" s="28"/>
      <c r="C40" s="27"/>
      <c r="D40" s="27"/>
      <c r="E40" s="27"/>
      <c r="F40" s="27"/>
      <c r="G40" s="27"/>
      <c r="H40" s="27"/>
      <c r="I40" s="27"/>
      <c r="J40" s="27"/>
      <c r="K40" s="27"/>
      <c r="L40" s="40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</row>
    <row r="41" spans="1:31" s="2" customFormat="1" ht="25.35" hidden="1" customHeight="1" x14ac:dyDescent="0.2">
      <c r="A41" s="27"/>
      <c r="B41" s="28"/>
      <c r="C41" s="108"/>
      <c r="D41" s="109" t="s">
        <v>41</v>
      </c>
      <c r="E41" s="58"/>
      <c r="F41" s="58"/>
      <c r="G41" s="110" t="s">
        <v>42</v>
      </c>
      <c r="H41" s="111" t="s">
        <v>43</v>
      </c>
      <c r="I41" s="58"/>
      <c r="J41" s="112">
        <f>SUM(J32:J39)</f>
        <v>9757.1200000000008</v>
      </c>
      <c r="K41" s="113"/>
      <c r="L41" s="40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</row>
    <row r="42" spans="1:31" s="2" customFormat="1" ht="14.45" hidden="1" customHeight="1" x14ac:dyDescent="0.2">
      <c r="A42" s="27"/>
      <c r="B42" s="28"/>
      <c r="C42" s="27"/>
      <c r="D42" s="27"/>
      <c r="E42" s="27"/>
      <c r="F42" s="27"/>
      <c r="G42" s="27"/>
      <c r="H42" s="27"/>
      <c r="I42" s="27"/>
      <c r="J42" s="27"/>
      <c r="K42" s="27"/>
      <c r="L42" s="40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</row>
    <row r="43" spans="1:31" s="1" customFormat="1" ht="14.45" hidden="1" customHeight="1" x14ac:dyDescent="0.2">
      <c r="B43" s="18"/>
      <c r="L43" s="18"/>
    </row>
    <row r="44" spans="1:31" s="1" customFormat="1" ht="14.45" hidden="1" customHeight="1" x14ac:dyDescent="0.2">
      <c r="B44" s="18"/>
      <c r="L44" s="18"/>
    </row>
    <row r="45" spans="1:31" s="1" customFormat="1" ht="14.45" hidden="1" customHeight="1" x14ac:dyDescent="0.2">
      <c r="B45" s="18"/>
      <c r="L45" s="18"/>
    </row>
    <row r="46" spans="1:31" s="1" customFormat="1" ht="14.45" hidden="1" customHeight="1" x14ac:dyDescent="0.2">
      <c r="B46" s="18"/>
      <c r="L46" s="18"/>
    </row>
    <row r="47" spans="1:31" s="1" customFormat="1" ht="14.45" hidden="1" customHeight="1" x14ac:dyDescent="0.2">
      <c r="B47" s="18"/>
      <c r="L47" s="18"/>
    </row>
    <row r="48" spans="1:31" s="1" customFormat="1" ht="14.45" hidden="1" customHeight="1" x14ac:dyDescent="0.2">
      <c r="B48" s="18"/>
      <c r="L48" s="18"/>
    </row>
    <row r="49" spans="1:31" s="1" customFormat="1" ht="14.45" hidden="1" customHeight="1" x14ac:dyDescent="0.2">
      <c r="B49" s="18"/>
      <c r="L49" s="18"/>
    </row>
    <row r="50" spans="1:31" s="2" customFormat="1" ht="14.45" hidden="1" customHeight="1" x14ac:dyDescent="0.2">
      <c r="B50" s="40"/>
      <c r="D50" s="41" t="s">
        <v>44</v>
      </c>
      <c r="E50" s="42"/>
      <c r="F50" s="42"/>
      <c r="G50" s="41" t="s">
        <v>45</v>
      </c>
      <c r="H50" s="42"/>
      <c r="I50" s="42"/>
      <c r="J50" s="42"/>
      <c r="K50" s="42"/>
      <c r="L50" s="40"/>
    </row>
    <row r="51" spans="1:31" hidden="1" x14ac:dyDescent="0.2">
      <c r="B51" s="18"/>
      <c r="L51" s="18"/>
    </row>
    <row r="52" spans="1:31" hidden="1" x14ac:dyDescent="0.2">
      <c r="B52" s="18"/>
      <c r="L52" s="18"/>
    </row>
    <row r="53" spans="1:31" hidden="1" x14ac:dyDescent="0.2">
      <c r="B53" s="18"/>
      <c r="L53" s="18"/>
    </row>
    <row r="54" spans="1:31" hidden="1" x14ac:dyDescent="0.2">
      <c r="B54" s="18"/>
      <c r="L54" s="18"/>
    </row>
    <row r="55" spans="1:31" hidden="1" x14ac:dyDescent="0.2">
      <c r="B55" s="18"/>
      <c r="L55" s="18"/>
    </row>
    <row r="56" spans="1:31" hidden="1" x14ac:dyDescent="0.2">
      <c r="B56" s="18"/>
      <c r="L56" s="18"/>
    </row>
    <row r="57" spans="1:31" hidden="1" x14ac:dyDescent="0.2">
      <c r="B57" s="18"/>
      <c r="L57" s="18"/>
    </row>
    <row r="58" spans="1:31" hidden="1" x14ac:dyDescent="0.2">
      <c r="B58" s="18"/>
      <c r="L58" s="18"/>
    </row>
    <row r="59" spans="1:31" hidden="1" x14ac:dyDescent="0.2">
      <c r="B59" s="18"/>
      <c r="L59" s="18"/>
    </row>
    <row r="60" spans="1:31" hidden="1" x14ac:dyDescent="0.2">
      <c r="B60" s="18"/>
      <c r="L60" s="18"/>
    </row>
    <row r="61" spans="1:31" s="2" customFormat="1" ht="12.75" hidden="1" x14ac:dyDescent="0.2">
      <c r="A61" s="27"/>
      <c r="B61" s="28"/>
      <c r="C61" s="27"/>
      <c r="D61" s="43" t="s">
        <v>46</v>
      </c>
      <c r="E61" s="30"/>
      <c r="F61" s="114" t="s">
        <v>47</v>
      </c>
      <c r="G61" s="43" t="s">
        <v>46</v>
      </c>
      <c r="H61" s="30"/>
      <c r="I61" s="30"/>
      <c r="J61" s="115" t="s">
        <v>47</v>
      </c>
      <c r="K61" s="30"/>
      <c r="L61" s="40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</row>
    <row r="62" spans="1:31" hidden="1" x14ac:dyDescent="0.2">
      <c r="B62" s="18"/>
      <c r="L62" s="18"/>
    </row>
    <row r="63" spans="1:31" hidden="1" x14ac:dyDescent="0.2">
      <c r="B63" s="18"/>
      <c r="L63" s="18"/>
    </row>
    <row r="64" spans="1:31" hidden="1" x14ac:dyDescent="0.2">
      <c r="B64" s="18"/>
      <c r="L64" s="18"/>
    </row>
    <row r="65" spans="1:31" s="2" customFormat="1" ht="12.75" hidden="1" x14ac:dyDescent="0.2">
      <c r="A65" s="27"/>
      <c r="B65" s="28"/>
      <c r="C65" s="27"/>
      <c r="D65" s="41" t="s">
        <v>48</v>
      </c>
      <c r="E65" s="44"/>
      <c r="F65" s="44"/>
      <c r="G65" s="41" t="s">
        <v>49</v>
      </c>
      <c r="H65" s="44"/>
      <c r="I65" s="44"/>
      <c r="J65" s="44"/>
      <c r="K65" s="44"/>
      <c r="L65" s="40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</row>
    <row r="66" spans="1:31" hidden="1" x14ac:dyDescent="0.2">
      <c r="B66" s="18"/>
      <c r="L66" s="18"/>
    </row>
    <row r="67" spans="1:31" hidden="1" x14ac:dyDescent="0.2">
      <c r="B67" s="18"/>
      <c r="L67" s="18"/>
    </row>
    <row r="68" spans="1:31" hidden="1" x14ac:dyDescent="0.2">
      <c r="B68" s="18"/>
      <c r="L68" s="18"/>
    </row>
    <row r="69" spans="1:31" hidden="1" x14ac:dyDescent="0.2">
      <c r="B69" s="18"/>
      <c r="L69" s="18"/>
    </row>
    <row r="70" spans="1:31" hidden="1" x14ac:dyDescent="0.2">
      <c r="B70" s="18"/>
      <c r="L70" s="18"/>
    </row>
    <row r="71" spans="1:31" hidden="1" x14ac:dyDescent="0.2">
      <c r="B71" s="18"/>
      <c r="L71" s="18"/>
    </row>
    <row r="72" spans="1:31" hidden="1" x14ac:dyDescent="0.2">
      <c r="B72" s="18"/>
      <c r="L72" s="18"/>
    </row>
    <row r="73" spans="1:31" hidden="1" x14ac:dyDescent="0.2">
      <c r="B73" s="18"/>
      <c r="L73" s="18"/>
    </row>
    <row r="74" spans="1:31" hidden="1" x14ac:dyDescent="0.2">
      <c r="B74" s="18"/>
      <c r="L74" s="18"/>
    </row>
    <row r="75" spans="1:31" hidden="1" x14ac:dyDescent="0.2">
      <c r="B75" s="18"/>
      <c r="L75" s="18"/>
    </row>
    <row r="76" spans="1:31" s="2" customFormat="1" ht="12.75" hidden="1" x14ac:dyDescent="0.2">
      <c r="A76" s="27"/>
      <c r="B76" s="28"/>
      <c r="C76" s="27"/>
      <c r="D76" s="43" t="s">
        <v>46</v>
      </c>
      <c r="E76" s="30"/>
      <c r="F76" s="114" t="s">
        <v>47</v>
      </c>
      <c r="G76" s="43" t="s">
        <v>46</v>
      </c>
      <c r="H76" s="30"/>
      <c r="I76" s="30"/>
      <c r="J76" s="115" t="s">
        <v>47</v>
      </c>
      <c r="K76" s="30"/>
      <c r="L76" s="40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</row>
    <row r="77" spans="1:31" s="2" customFormat="1" ht="14.45" hidden="1" customHeight="1" x14ac:dyDescent="0.2">
      <c r="A77" s="27"/>
      <c r="B77" s="45"/>
      <c r="C77" s="46"/>
      <c r="D77" s="46"/>
      <c r="E77" s="46"/>
      <c r="F77" s="46"/>
      <c r="G77" s="46"/>
      <c r="H77" s="46"/>
      <c r="I77" s="46"/>
      <c r="J77" s="46"/>
      <c r="K77" s="46"/>
      <c r="L77" s="40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</row>
    <row r="78" spans="1:31" hidden="1" x14ac:dyDescent="0.2"/>
    <row r="79" spans="1:31" hidden="1" x14ac:dyDescent="0.2"/>
    <row r="80" spans="1:31" hidden="1" x14ac:dyDescent="0.2"/>
    <row r="81" spans="1:31" s="2" customFormat="1" ht="6.95" hidden="1" customHeight="1" x14ac:dyDescent="0.2">
      <c r="A81" s="27"/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0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</row>
    <row r="82" spans="1:31" s="2" customFormat="1" ht="24.95" hidden="1" customHeight="1" x14ac:dyDescent="0.2">
      <c r="A82" s="27"/>
      <c r="B82" s="28"/>
      <c r="C82" s="19" t="s">
        <v>99</v>
      </c>
      <c r="D82" s="27"/>
      <c r="E82" s="27"/>
      <c r="F82" s="27"/>
      <c r="G82" s="27"/>
      <c r="H82" s="27"/>
      <c r="I82" s="27"/>
      <c r="J82" s="27"/>
      <c r="K82" s="27"/>
      <c r="L82" s="40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</row>
    <row r="83" spans="1:31" s="2" customFormat="1" ht="6.95" hidden="1" customHeight="1" x14ac:dyDescent="0.2">
      <c r="A83" s="27"/>
      <c r="B83" s="28"/>
      <c r="C83" s="27"/>
      <c r="D83" s="27"/>
      <c r="E83" s="27"/>
      <c r="F83" s="27"/>
      <c r="G83" s="27"/>
      <c r="H83" s="27"/>
      <c r="I83" s="27"/>
      <c r="J83" s="27"/>
      <c r="K83" s="27"/>
      <c r="L83" s="40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</row>
    <row r="84" spans="1:31" s="2" customFormat="1" ht="12" hidden="1" customHeight="1" x14ac:dyDescent="0.2">
      <c r="A84" s="27"/>
      <c r="B84" s="28"/>
      <c r="C84" s="24" t="s">
        <v>12</v>
      </c>
      <c r="D84" s="27"/>
      <c r="E84" s="27"/>
      <c r="F84" s="27"/>
      <c r="G84" s="27"/>
      <c r="H84" s="27"/>
      <c r="I84" s="27"/>
      <c r="J84" s="27"/>
      <c r="K84" s="27"/>
      <c r="L84" s="40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</row>
    <row r="85" spans="1:31" s="2" customFormat="1" ht="16.5" hidden="1" customHeight="1" x14ac:dyDescent="0.2">
      <c r="A85" s="27"/>
      <c r="B85" s="28"/>
      <c r="C85" s="27"/>
      <c r="D85" s="27"/>
      <c r="E85" s="232" t="str">
        <f>E7</f>
        <v>Rekonštr.cesty II/499  Havran - naviac práce 1 (km 2,500-4,3716)</v>
      </c>
      <c r="F85" s="233"/>
      <c r="G85" s="233"/>
      <c r="H85" s="233"/>
      <c r="I85" s="27"/>
      <c r="J85" s="27"/>
      <c r="K85" s="27"/>
      <c r="L85" s="40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</row>
    <row r="86" spans="1:31" s="1" customFormat="1" ht="12" hidden="1" customHeight="1" x14ac:dyDescent="0.2">
      <c r="B86" s="18"/>
      <c r="C86" s="24" t="s">
        <v>95</v>
      </c>
      <c r="L86" s="18"/>
    </row>
    <row r="87" spans="1:31" s="2" customFormat="1" ht="16.5" hidden="1" customHeight="1" x14ac:dyDescent="0.2">
      <c r="A87" s="27"/>
      <c r="B87" s="28"/>
      <c r="C87" s="27"/>
      <c r="D87" s="27"/>
      <c r="E87" s="232" t="s">
        <v>532</v>
      </c>
      <c r="F87" s="231"/>
      <c r="G87" s="231"/>
      <c r="H87" s="231"/>
      <c r="I87" s="27"/>
      <c r="J87" s="27"/>
      <c r="K87" s="27"/>
      <c r="L87" s="40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</row>
    <row r="88" spans="1:31" s="2" customFormat="1" ht="12" hidden="1" customHeight="1" x14ac:dyDescent="0.2">
      <c r="A88" s="27"/>
      <c r="B88" s="28"/>
      <c r="C88" s="24" t="s">
        <v>97</v>
      </c>
      <c r="D88" s="27"/>
      <c r="E88" s="27"/>
      <c r="F88" s="27"/>
      <c r="G88" s="27"/>
      <c r="H88" s="27"/>
      <c r="I88" s="27"/>
      <c r="J88" s="27"/>
      <c r="K88" s="27"/>
      <c r="L88" s="40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</row>
    <row r="89" spans="1:31" s="2" customFormat="1" ht="16.5" hidden="1" customHeight="1" x14ac:dyDescent="0.2">
      <c r="A89" s="27"/>
      <c r="B89" s="28"/>
      <c r="C89" s="27"/>
      <c r="D89" s="27"/>
      <c r="E89" s="190" t="str">
        <f>E11</f>
        <v>02 nav. pr. 1 - Predíženie múru v km 3,1250-</v>
      </c>
      <c r="F89" s="231"/>
      <c r="G89" s="231"/>
      <c r="H89" s="231"/>
      <c r="I89" s="27"/>
      <c r="J89" s="27"/>
      <c r="K89" s="27"/>
      <c r="L89" s="40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</row>
    <row r="90" spans="1:31" s="2" customFormat="1" ht="6.95" hidden="1" customHeight="1" x14ac:dyDescent="0.2">
      <c r="A90" s="27"/>
      <c r="B90" s="28"/>
      <c r="C90" s="27"/>
      <c r="D90" s="27"/>
      <c r="E90" s="27"/>
      <c r="F90" s="27"/>
      <c r="G90" s="27"/>
      <c r="H90" s="27"/>
      <c r="I90" s="27"/>
      <c r="J90" s="27"/>
      <c r="K90" s="27"/>
      <c r="L90" s="40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</row>
    <row r="91" spans="1:31" s="2" customFormat="1" ht="12" hidden="1" customHeight="1" x14ac:dyDescent="0.2">
      <c r="A91" s="27"/>
      <c r="B91" s="28"/>
      <c r="C91" s="24" t="s">
        <v>15</v>
      </c>
      <c r="D91" s="27"/>
      <c r="E91" s="27"/>
      <c r="F91" s="22" t="str">
        <f>F14</f>
        <v xml:space="preserve"> </v>
      </c>
      <c r="G91" s="27"/>
      <c r="H91" s="27"/>
      <c r="I91" s="24" t="s">
        <v>17</v>
      </c>
      <c r="J91" s="53">
        <f>IF(J14="","",J14)</f>
        <v>0</v>
      </c>
      <c r="K91" s="27"/>
      <c r="L91" s="40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</row>
    <row r="92" spans="1:31" s="2" customFormat="1" ht="6.95" hidden="1" customHeight="1" x14ac:dyDescent="0.2">
      <c r="A92" s="27"/>
      <c r="B92" s="28"/>
      <c r="C92" s="27"/>
      <c r="D92" s="27"/>
      <c r="E92" s="27"/>
      <c r="F92" s="27"/>
      <c r="G92" s="27"/>
      <c r="H92" s="27"/>
      <c r="I92" s="27"/>
      <c r="J92" s="27"/>
      <c r="K92" s="27"/>
      <c r="L92" s="40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</row>
    <row r="93" spans="1:31" s="2" customFormat="1" ht="15.2" hidden="1" customHeight="1" x14ac:dyDescent="0.2">
      <c r="A93" s="27"/>
      <c r="B93" s="28"/>
      <c r="C93" s="24" t="s">
        <v>18</v>
      </c>
      <c r="D93" s="27"/>
      <c r="E93" s="27"/>
      <c r="F93" s="22" t="str">
        <f>E17</f>
        <v>Trnavský samosprávny kraj</v>
      </c>
      <c r="G93" s="27"/>
      <c r="H93" s="27"/>
      <c r="I93" s="24" t="s">
        <v>27</v>
      </c>
      <c r="J93" s="25" t="str">
        <f>E23</f>
        <v xml:space="preserve"> </v>
      </c>
      <c r="K93" s="27"/>
      <c r="L93" s="40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</row>
    <row r="94" spans="1:31" s="2" customFormat="1" ht="15.2" hidden="1" customHeight="1" x14ac:dyDescent="0.2">
      <c r="A94" s="27"/>
      <c r="B94" s="28"/>
      <c r="C94" s="24" t="s">
        <v>23</v>
      </c>
      <c r="D94" s="27"/>
      <c r="E94" s="27"/>
      <c r="F94" s="22" t="str">
        <f>IF(E20="","",E20)</f>
        <v>Swietelsky-Slovakia spol. s r.o.</v>
      </c>
      <c r="G94" s="27"/>
      <c r="H94" s="27"/>
      <c r="I94" s="24" t="s">
        <v>29</v>
      </c>
      <c r="J94" s="25" t="str">
        <f>E26</f>
        <v xml:space="preserve"> </v>
      </c>
      <c r="K94" s="27"/>
      <c r="L94" s="40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</row>
    <row r="95" spans="1:31" s="2" customFormat="1" ht="10.35" hidden="1" customHeight="1" x14ac:dyDescent="0.2">
      <c r="A95" s="27"/>
      <c r="B95" s="28"/>
      <c r="C95" s="27"/>
      <c r="D95" s="27"/>
      <c r="E95" s="27"/>
      <c r="F95" s="27"/>
      <c r="G95" s="27"/>
      <c r="H95" s="27"/>
      <c r="I95" s="27"/>
      <c r="J95" s="27"/>
      <c r="K95" s="27"/>
      <c r="L95" s="40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</row>
    <row r="96" spans="1:31" s="2" customFormat="1" ht="29.25" hidden="1" customHeight="1" x14ac:dyDescent="0.2">
      <c r="A96" s="27"/>
      <c r="B96" s="28"/>
      <c r="C96" s="116" t="s">
        <v>100</v>
      </c>
      <c r="D96" s="108"/>
      <c r="E96" s="108"/>
      <c r="F96" s="108"/>
      <c r="G96" s="108"/>
      <c r="H96" s="108"/>
      <c r="I96" s="108"/>
      <c r="J96" s="117" t="s">
        <v>101</v>
      </c>
      <c r="K96" s="108"/>
      <c r="L96" s="40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</row>
    <row r="97" spans="1:47" s="2" customFormat="1" ht="10.35" hidden="1" customHeight="1" x14ac:dyDescent="0.2">
      <c r="A97" s="27"/>
      <c r="B97" s="28"/>
      <c r="C97" s="27"/>
      <c r="D97" s="27"/>
      <c r="E97" s="27"/>
      <c r="F97" s="27"/>
      <c r="G97" s="27"/>
      <c r="H97" s="27"/>
      <c r="I97" s="27"/>
      <c r="J97" s="27"/>
      <c r="K97" s="27"/>
      <c r="L97" s="40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</row>
    <row r="98" spans="1:47" s="2" customFormat="1" ht="22.9" hidden="1" customHeight="1" x14ac:dyDescent="0.2">
      <c r="A98" s="27"/>
      <c r="B98" s="28"/>
      <c r="C98" s="118" t="s">
        <v>102</v>
      </c>
      <c r="D98" s="27"/>
      <c r="E98" s="27"/>
      <c r="F98" s="27"/>
      <c r="G98" s="27"/>
      <c r="H98" s="27"/>
      <c r="I98" s="27"/>
      <c r="J98" s="69">
        <f>J127</f>
        <v>8130.93</v>
      </c>
      <c r="K98" s="27"/>
      <c r="L98" s="40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U98" s="15" t="s">
        <v>103</v>
      </c>
    </row>
    <row r="99" spans="1:47" s="9" customFormat="1" ht="24.95" hidden="1" customHeight="1" x14ac:dyDescent="0.2">
      <c r="B99" s="119"/>
      <c r="D99" s="120" t="s">
        <v>104</v>
      </c>
      <c r="E99" s="121"/>
      <c r="F99" s="121"/>
      <c r="G99" s="121"/>
      <c r="H99" s="121"/>
      <c r="I99" s="121"/>
      <c r="J99" s="122">
        <f>J128</f>
        <v>8130.93</v>
      </c>
      <c r="L99" s="119"/>
    </row>
    <row r="100" spans="1:47" s="10" customFormat="1" ht="19.899999999999999" hidden="1" customHeight="1" x14ac:dyDescent="0.2">
      <c r="B100" s="123"/>
      <c r="D100" s="124" t="s">
        <v>105</v>
      </c>
      <c r="E100" s="125"/>
      <c r="F100" s="125"/>
      <c r="G100" s="125"/>
      <c r="H100" s="125"/>
      <c r="I100" s="125"/>
      <c r="J100" s="126">
        <f>J129</f>
        <v>2553.54</v>
      </c>
      <c r="L100" s="123"/>
    </row>
    <row r="101" spans="1:47" s="10" customFormat="1" ht="19.899999999999999" hidden="1" customHeight="1" x14ac:dyDescent="0.2">
      <c r="B101" s="123"/>
      <c r="D101" s="124" t="s">
        <v>106</v>
      </c>
      <c r="E101" s="125"/>
      <c r="F101" s="125"/>
      <c r="G101" s="125"/>
      <c r="H101" s="125"/>
      <c r="I101" s="125"/>
      <c r="J101" s="126">
        <f>J135</f>
        <v>443.48</v>
      </c>
      <c r="L101" s="123"/>
    </row>
    <row r="102" spans="1:47" s="10" customFormat="1" ht="19.899999999999999" hidden="1" customHeight="1" x14ac:dyDescent="0.2">
      <c r="B102" s="123"/>
      <c r="D102" s="124" t="s">
        <v>107</v>
      </c>
      <c r="E102" s="125"/>
      <c r="F102" s="125"/>
      <c r="G102" s="125"/>
      <c r="H102" s="125"/>
      <c r="I102" s="125"/>
      <c r="J102" s="126">
        <f>J139</f>
        <v>2548.39</v>
      </c>
      <c r="L102" s="123"/>
    </row>
    <row r="103" spans="1:47" s="10" customFormat="1" ht="19.899999999999999" hidden="1" customHeight="1" x14ac:dyDescent="0.2">
      <c r="B103" s="123"/>
      <c r="D103" s="124" t="s">
        <v>109</v>
      </c>
      <c r="E103" s="125"/>
      <c r="F103" s="125"/>
      <c r="G103" s="125"/>
      <c r="H103" s="125"/>
      <c r="I103" s="125"/>
      <c r="J103" s="126">
        <f>J143</f>
        <v>2257.71</v>
      </c>
      <c r="L103" s="123"/>
    </row>
    <row r="104" spans="1:47" s="10" customFormat="1" ht="19.899999999999999" hidden="1" customHeight="1" x14ac:dyDescent="0.2">
      <c r="B104" s="123"/>
      <c r="D104" s="124" t="s">
        <v>111</v>
      </c>
      <c r="E104" s="125"/>
      <c r="F104" s="125"/>
      <c r="G104" s="125"/>
      <c r="H104" s="125"/>
      <c r="I104" s="125"/>
      <c r="J104" s="126">
        <f>J146</f>
        <v>325.85000000000002</v>
      </c>
      <c r="L104" s="123"/>
    </row>
    <row r="105" spans="1:47" s="10" customFormat="1" ht="19.899999999999999" hidden="1" customHeight="1" x14ac:dyDescent="0.2">
      <c r="B105" s="123"/>
      <c r="D105" s="124" t="s">
        <v>112</v>
      </c>
      <c r="E105" s="125"/>
      <c r="F105" s="125"/>
      <c r="G105" s="125"/>
      <c r="H105" s="125"/>
      <c r="I105" s="125"/>
      <c r="J105" s="126">
        <f>J148</f>
        <v>1.96</v>
      </c>
      <c r="L105" s="123"/>
    </row>
    <row r="106" spans="1:47" s="2" customFormat="1" ht="21.75" hidden="1" customHeight="1" x14ac:dyDescent="0.2">
      <c r="A106" s="27"/>
      <c r="B106" s="28"/>
      <c r="C106" s="27"/>
      <c r="D106" s="27"/>
      <c r="E106" s="27"/>
      <c r="F106" s="27"/>
      <c r="G106" s="27"/>
      <c r="H106" s="27"/>
      <c r="I106" s="27"/>
      <c r="J106" s="27"/>
      <c r="K106" s="27"/>
      <c r="L106" s="40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</row>
    <row r="107" spans="1:47" s="2" customFormat="1" ht="6.95" hidden="1" customHeight="1" x14ac:dyDescent="0.2">
      <c r="A107" s="27"/>
      <c r="B107" s="45"/>
      <c r="C107" s="46"/>
      <c r="D107" s="46"/>
      <c r="E107" s="46"/>
      <c r="F107" s="46"/>
      <c r="G107" s="46"/>
      <c r="H107" s="46"/>
      <c r="I107" s="46"/>
      <c r="J107" s="46"/>
      <c r="K107" s="46"/>
      <c r="L107" s="40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</row>
    <row r="108" spans="1:47" hidden="1" x14ac:dyDescent="0.2"/>
    <row r="109" spans="1:47" hidden="1" x14ac:dyDescent="0.2"/>
    <row r="110" spans="1:47" hidden="1" x14ac:dyDescent="0.2"/>
    <row r="111" spans="1:47" s="2" customFormat="1" ht="6.95" customHeight="1" x14ac:dyDescent="0.2">
      <c r="A111" s="27"/>
      <c r="B111" s="47"/>
      <c r="C111" s="48"/>
      <c r="D111" s="48"/>
      <c r="E111" s="48"/>
      <c r="F111" s="48"/>
      <c r="G111" s="48"/>
      <c r="H111" s="48"/>
      <c r="I111" s="48"/>
      <c r="J111" s="48"/>
      <c r="K111" s="48"/>
      <c r="L111" s="40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</row>
    <row r="112" spans="1:47" s="2" customFormat="1" ht="24.95" customHeight="1" x14ac:dyDescent="0.2">
      <c r="A112" s="27"/>
      <c r="B112" s="28"/>
      <c r="C112" s="19" t="s">
        <v>115</v>
      </c>
      <c r="D112" s="27"/>
      <c r="E112" s="27"/>
      <c r="F112" s="27"/>
      <c r="G112" s="27"/>
      <c r="H112" s="27"/>
      <c r="I112" s="27"/>
      <c r="J112" s="27"/>
      <c r="K112" s="27"/>
      <c r="L112" s="40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</row>
    <row r="113" spans="1:63" s="2" customFormat="1" ht="6.95" customHeight="1" x14ac:dyDescent="0.2">
      <c r="A113" s="27"/>
      <c r="B113" s="28"/>
      <c r="C113" s="27"/>
      <c r="D113" s="27"/>
      <c r="E113" s="27"/>
      <c r="F113" s="27"/>
      <c r="G113" s="27"/>
      <c r="H113" s="27"/>
      <c r="I113" s="27"/>
      <c r="J113" s="27"/>
      <c r="K113" s="27"/>
      <c r="L113" s="40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</row>
    <row r="114" spans="1:63" s="2" customFormat="1" ht="12" customHeight="1" x14ac:dyDescent="0.2">
      <c r="A114" s="27"/>
      <c r="B114" s="28"/>
      <c r="C114" s="24" t="s">
        <v>12</v>
      </c>
      <c r="D114" s="27"/>
      <c r="E114" s="27"/>
      <c r="F114" s="27"/>
      <c r="G114" s="27"/>
      <c r="H114" s="27"/>
      <c r="I114" s="27"/>
      <c r="J114" s="27"/>
      <c r="K114" s="27"/>
      <c r="L114" s="40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</row>
    <row r="115" spans="1:63" s="2" customFormat="1" ht="16.5" customHeight="1" x14ac:dyDescent="0.2">
      <c r="A115" s="27"/>
      <c r="B115" s="28"/>
      <c r="C115" s="27"/>
      <c r="D115" s="27"/>
      <c r="E115" s="232" t="str">
        <f>E7</f>
        <v>Rekonštr.cesty II/499  Havran - naviac práce 1 (km 2,500-4,3716)</v>
      </c>
      <c r="F115" s="233"/>
      <c r="G115" s="233"/>
      <c r="H115" s="233"/>
      <c r="I115" s="27"/>
      <c r="J115" s="27"/>
      <c r="K115" s="27"/>
      <c r="L115" s="40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</row>
    <row r="116" spans="1:63" s="1" customFormat="1" ht="12" customHeight="1" x14ac:dyDescent="0.2">
      <c r="B116" s="18"/>
      <c r="C116" s="24" t="s">
        <v>95</v>
      </c>
      <c r="L116" s="18"/>
    </row>
    <row r="117" spans="1:63" s="2" customFormat="1" ht="16.5" customHeight="1" x14ac:dyDescent="0.2">
      <c r="A117" s="27"/>
      <c r="B117" s="28"/>
      <c r="C117" s="27"/>
      <c r="D117" s="27"/>
      <c r="E117" s="232" t="s">
        <v>532</v>
      </c>
      <c r="F117" s="231"/>
      <c r="G117" s="231"/>
      <c r="H117" s="231"/>
      <c r="I117" s="27"/>
      <c r="J117" s="27"/>
      <c r="K117" s="27"/>
      <c r="L117" s="40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</row>
    <row r="118" spans="1:63" s="2" customFormat="1" ht="12" customHeight="1" x14ac:dyDescent="0.2">
      <c r="A118" s="27"/>
      <c r="B118" s="28"/>
      <c r="C118" s="24" t="s">
        <v>97</v>
      </c>
      <c r="D118" s="27"/>
      <c r="E118" s="27"/>
      <c r="F118" s="27"/>
      <c r="G118" s="27"/>
      <c r="H118" s="27"/>
      <c r="I118" s="27"/>
      <c r="J118" s="27"/>
      <c r="K118" s="27"/>
      <c r="L118" s="40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</row>
    <row r="119" spans="1:63" s="2" customFormat="1" ht="16.5" customHeight="1" x14ac:dyDescent="0.2">
      <c r="A119" s="27"/>
      <c r="B119" s="28"/>
      <c r="C119" s="27"/>
      <c r="D119" s="27"/>
      <c r="E119" s="190" t="str">
        <f>E11</f>
        <v>02 nav. pr. 1 - Predíženie múru v km 3,1250-</v>
      </c>
      <c r="F119" s="231"/>
      <c r="G119" s="231"/>
      <c r="H119" s="231"/>
      <c r="I119" s="27"/>
      <c r="J119" s="27"/>
      <c r="K119" s="27"/>
      <c r="L119" s="40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</row>
    <row r="120" spans="1:63" s="2" customFormat="1" ht="6.95" customHeight="1" x14ac:dyDescent="0.2">
      <c r="A120" s="27"/>
      <c r="B120" s="28"/>
      <c r="C120" s="27"/>
      <c r="D120" s="27"/>
      <c r="E120" s="27"/>
      <c r="F120" s="27"/>
      <c r="G120" s="27"/>
      <c r="H120" s="27"/>
      <c r="I120" s="27"/>
      <c r="J120" s="27"/>
      <c r="K120" s="27"/>
      <c r="L120" s="40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</row>
    <row r="121" spans="1:63" s="2" customFormat="1" ht="12" customHeight="1" x14ac:dyDescent="0.2">
      <c r="A121" s="27"/>
      <c r="B121" s="28"/>
      <c r="C121" s="24" t="s">
        <v>15</v>
      </c>
      <c r="D121" s="27"/>
      <c r="E121" s="27"/>
      <c r="F121" s="22" t="str">
        <f>F14</f>
        <v xml:space="preserve"> </v>
      </c>
      <c r="G121" s="27"/>
      <c r="H121" s="27"/>
      <c r="I121" s="24" t="s">
        <v>17</v>
      </c>
      <c r="J121" s="53"/>
      <c r="K121" s="27"/>
      <c r="L121" s="40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</row>
    <row r="122" spans="1:63" s="2" customFormat="1" ht="6.95" customHeight="1" x14ac:dyDescent="0.2">
      <c r="A122" s="27"/>
      <c r="B122" s="28"/>
      <c r="C122" s="27"/>
      <c r="D122" s="27"/>
      <c r="E122" s="27"/>
      <c r="F122" s="27"/>
      <c r="G122" s="27"/>
      <c r="H122" s="27"/>
      <c r="I122" s="27"/>
      <c r="J122" s="27"/>
      <c r="K122" s="27"/>
      <c r="L122" s="40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</row>
    <row r="123" spans="1:63" s="2" customFormat="1" ht="15.2" customHeight="1" x14ac:dyDescent="0.2">
      <c r="A123" s="27"/>
      <c r="B123" s="28"/>
      <c r="C123" s="24" t="s">
        <v>18</v>
      </c>
      <c r="D123" s="27"/>
      <c r="E123" s="27"/>
      <c r="F123" s="22" t="str">
        <f>E17</f>
        <v>Trnavský samosprávny kraj</v>
      </c>
      <c r="G123" s="27"/>
      <c r="H123" s="27"/>
      <c r="I123" s="24" t="s">
        <v>27</v>
      </c>
      <c r="J123" s="25" t="str">
        <f>E23</f>
        <v xml:space="preserve"> </v>
      </c>
      <c r="K123" s="27"/>
      <c r="L123" s="40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</row>
    <row r="124" spans="1:63" s="2" customFormat="1" ht="15.2" customHeight="1" x14ac:dyDescent="0.2">
      <c r="A124" s="27"/>
      <c r="B124" s="28"/>
      <c r="C124" s="24" t="s">
        <v>23</v>
      </c>
      <c r="D124" s="27"/>
      <c r="E124" s="27"/>
      <c r="F124" s="22" t="str">
        <f>IF(E20="","",E20)</f>
        <v>Swietelsky-Slovakia spol. s r.o.</v>
      </c>
      <c r="G124" s="27"/>
      <c r="H124" s="27"/>
      <c r="I124" s="24" t="s">
        <v>29</v>
      </c>
      <c r="J124" s="25" t="str">
        <f>E26</f>
        <v xml:space="preserve"> </v>
      </c>
      <c r="K124" s="27"/>
      <c r="L124" s="40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</row>
    <row r="125" spans="1:63" s="2" customFormat="1" ht="10.35" customHeight="1" x14ac:dyDescent="0.2">
      <c r="A125" s="27"/>
      <c r="B125" s="28"/>
      <c r="C125" s="27"/>
      <c r="D125" s="27"/>
      <c r="E125" s="27"/>
      <c r="F125" s="27"/>
      <c r="G125" s="27"/>
      <c r="H125" s="27"/>
      <c r="I125" s="27"/>
      <c r="J125" s="27"/>
      <c r="K125" s="27"/>
      <c r="L125" s="40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</row>
    <row r="126" spans="1:63" s="11" customFormat="1" ht="29.25" customHeight="1" x14ac:dyDescent="0.2">
      <c r="A126" s="127"/>
      <c r="B126" s="128"/>
      <c r="C126" s="129" t="s">
        <v>116</v>
      </c>
      <c r="D126" s="130" t="s">
        <v>56</v>
      </c>
      <c r="E126" s="130" t="s">
        <v>52</v>
      </c>
      <c r="F126" s="130" t="s">
        <v>53</v>
      </c>
      <c r="G126" s="130" t="s">
        <v>117</v>
      </c>
      <c r="H126" s="130" t="s">
        <v>118</v>
      </c>
      <c r="I126" s="130" t="s">
        <v>119</v>
      </c>
      <c r="J126" s="131" t="s">
        <v>101</v>
      </c>
      <c r="K126" s="132" t="s">
        <v>120</v>
      </c>
      <c r="L126" s="133"/>
      <c r="M126" s="60" t="s">
        <v>1</v>
      </c>
      <c r="N126" s="61" t="s">
        <v>35</v>
      </c>
      <c r="O126" s="61" t="s">
        <v>121</v>
      </c>
      <c r="P126" s="61" t="s">
        <v>122</v>
      </c>
      <c r="Q126" s="61" t="s">
        <v>123</v>
      </c>
      <c r="R126" s="61" t="s">
        <v>124</v>
      </c>
      <c r="S126" s="61" t="s">
        <v>125</v>
      </c>
      <c r="T126" s="62" t="s">
        <v>126</v>
      </c>
      <c r="U126" s="127"/>
      <c r="V126" s="127"/>
      <c r="W126" s="127"/>
      <c r="X126" s="127"/>
      <c r="Y126" s="127"/>
      <c r="Z126" s="127"/>
      <c r="AA126" s="127"/>
      <c r="AB126" s="127"/>
      <c r="AC126" s="127"/>
      <c r="AD126" s="127"/>
      <c r="AE126" s="127"/>
    </row>
    <row r="127" spans="1:63" s="2" customFormat="1" ht="22.9" customHeight="1" x14ac:dyDescent="0.25">
      <c r="A127" s="27"/>
      <c r="B127" s="28"/>
      <c r="C127" s="67" t="s">
        <v>102</v>
      </c>
      <c r="D127" s="27"/>
      <c r="E127" s="27"/>
      <c r="F127" s="27"/>
      <c r="G127" s="27"/>
      <c r="H127" s="27"/>
      <c r="I127" s="27"/>
      <c r="J127" s="134">
        <f>BK127</f>
        <v>8130.93</v>
      </c>
      <c r="K127" s="27"/>
      <c r="L127" s="28"/>
      <c r="M127" s="63"/>
      <c r="N127" s="54"/>
      <c r="O127" s="64"/>
      <c r="P127" s="135">
        <f>P128</f>
        <v>174.05587999999997</v>
      </c>
      <c r="Q127" s="64"/>
      <c r="R127" s="135">
        <f>R128</f>
        <v>96.910670400000001</v>
      </c>
      <c r="S127" s="64"/>
      <c r="T127" s="136">
        <f>T128</f>
        <v>0</v>
      </c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T127" s="15" t="s">
        <v>70</v>
      </c>
      <c r="AU127" s="15" t="s">
        <v>103</v>
      </c>
      <c r="BK127" s="137">
        <f>BK128</f>
        <v>8130.93</v>
      </c>
    </row>
    <row r="128" spans="1:63" s="12" customFormat="1" ht="25.9" customHeight="1" x14ac:dyDescent="0.2">
      <c r="B128" s="138"/>
      <c r="D128" s="139" t="s">
        <v>70</v>
      </c>
      <c r="E128" s="140" t="s">
        <v>127</v>
      </c>
      <c r="F128" s="140" t="s">
        <v>128</v>
      </c>
      <c r="J128" s="141">
        <f>BK128</f>
        <v>8130.93</v>
      </c>
      <c r="L128" s="138"/>
      <c r="M128" s="142"/>
      <c r="N128" s="143"/>
      <c r="O128" s="143"/>
      <c r="P128" s="144">
        <f>P129+P135+P139+P143+P146+P148</f>
        <v>174.05587999999997</v>
      </c>
      <c r="Q128" s="143"/>
      <c r="R128" s="144">
        <f>R129+R135+R139+R143+R146+R148</f>
        <v>96.910670400000001</v>
      </c>
      <c r="S128" s="143"/>
      <c r="T128" s="145">
        <f>T129+T135+T139+T143+T146+T148</f>
        <v>0</v>
      </c>
      <c r="AR128" s="139" t="s">
        <v>78</v>
      </c>
      <c r="AT128" s="146" t="s">
        <v>70</v>
      </c>
      <c r="AU128" s="146" t="s">
        <v>71</v>
      </c>
      <c r="AY128" s="139" t="s">
        <v>129</v>
      </c>
      <c r="BK128" s="147">
        <f>BK129+BK135+BK139+BK143+BK146+BK148</f>
        <v>8130.93</v>
      </c>
    </row>
    <row r="129" spans="1:65" s="12" customFormat="1" ht="22.9" customHeight="1" x14ac:dyDescent="0.2">
      <c r="B129" s="138"/>
      <c r="D129" s="139" t="s">
        <v>70</v>
      </c>
      <c r="E129" s="148" t="s">
        <v>78</v>
      </c>
      <c r="F129" s="148" t="s">
        <v>130</v>
      </c>
      <c r="J129" s="149">
        <f>BK129</f>
        <v>2553.54</v>
      </c>
      <c r="L129" s="138"/>
      <c r="M129" s="142"/>
      <c r="N129" s="143"/>
      <c r="O129" s="143"/>
      <c r="P129" s="144">
        <f>SUM(P130:P134)</f>
        <v>86.036739999999995</v>
      </c>
      <c r="Q129" s="143"/>
      <c r="R129" s="144">
        <f>SUM(R130:R134)</f>
        <v>0</v>
      </c>
      <c r="S129" s="143"/>
      <c r="T129" s="145">
        <f>SUM(T130:T134)</f>
        <v>0</v>
      </c>
      <c r="AR129" s="139" t="s">
        <v>78</v>
      </c>
      <c r="AT129" s="146" t="s">
        <v>70</v>
      </c>
      <c r="AU129" s="146" t="s">
        <v>78</v>
      </c>
      <c r="AY129" s="139" t="s">
        <v>129</v>
      </c>
      <c r="BK129" s="147">
        <f>SUM(BK130:BK134)</f>
        <v>2553.54</v>
      </c>
    </row>
    <row r="130" spans="1:65" s="2" customFormat="1" ht="21.75" customHeight="1" x14ac:dyDescent="0.2">
      <c r="A130" s="27"/>
      <c r="B130" s="150"/>
      <c r="C130" s="151" t="s">
        <v>78</v>
      </c>
      <c r="D130" s="151" t="s">
        <v>131</v>
      </c>
      <c r="E130" s="152" t="s">
        <v>536</v>
      </c>
      <c r="F130" s="153" t="s">
        <v>537</v>
      </c>
      <c r="G130" s="154" t="s">
        <v>158</v>
      </c>
      <c r="H130" s="155">
        <v>86.51</v>
      </c>
      <c r="I130" s="156">
        <v>4.3099999999999996</v>
      </c>
      <c r="J130" s="156">
        <f>ROUND(I130*H130,2)</f>
        <v>372.86</v>
      </c>
      <c r="K130" s="157"/>
      <c r="L130" s="28"/>
      <c r="M130" s="158" t="s">
        <v>1</v>
      </c>
      <c r="N130" s="159" t="s">
        <v>37</v>
      </c>
      <c r="O130" s="160">
        <v>0.83799999999999997</v>
      </c>
      <c r="P130" s="160">
        <f>O130*H130</f>
        <v>72.495379999999997</v>
      </c>
      <c r="Q130" s="160">
        <v>0</v>
      </c>
      <c r="R130" s="160">
        <f>Q130*H130</f>
        <v>0</v>
      </c>
      <c r="S130" s="160">
        <v>0</v>
      </c>
      <c r="T130" s="161">
        <f>S130*H130</f>
        <v>0</v>
      </c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R130" s="162" t="s">
        <v>135</v>
      </c>
      <c r="AT130" s="162" t="s">
        <v>131</v>
      </c>
      <c r="AU130" s="162" t="s">
        <v>83</v>
      </c>
      <c r="AY130" s="15" t="s">
        <v>129</v>
      </c>
      <c r="BE130" s="163">
        <f>IF(N130="základná",J130,0)</f>
        <v>0</v>
      </c>
      <c r="BF130" s="163">
        <f>IF(N130="znížená",J130,0)</f>
        <v>372.86</v>
      </c>
      <c r="BG130" s="163">
        <f>IF(N130="zákl. prenesená",J130,0)</f>
        <v>0</v>
      </c>
      <c r="BH130" s="163">
        <f>IF(N130="zníž. prenesená",J130,0)</f>
        <v>0</v>
      </c>
      <c r="BI130" s="163">
        <f>IF(N130="nulová",J130,0)</f>
        <v>0</v>
      </c>
      <c r="BJ130" s="15" t="s">
        <v>83</v>
      </c>
      <c r="BK130" s="163">
        <f>ROUND(I130*H130,2)</f>
        <v>372.86</v>
      </c>
      <c r="BL130" s="15" t="s">
        <v>135</v>
      </c>
      <c r="BM130" s="162" t="s">
        <v>83</v>
      </c>
    </row>
    <row r="131" spans="1:65" s="2" customFormat="1" ht="24.2" customHeight="1" x14ac:dyDescent="0.2">
      <c r="A131" s="27"/>
      <c r="B131" s="150"/>
      <c r="C131" s="151" t="s">
        <v>83</v>
      </c>
      <c r="D131" s="151" t="s">
        <v>131</v>
      </c>
      <c r="E131" s="152" t="s">
        <v>538</v>
      </c>
      <c r="F131" s="153" t="s">
        <v>539</v>
      </c>
      <c r="G131" s="154" t="s">
        <v>158</v>
      </c>
      <c r="H131" s="155">
        <v>25.95</v>
      </c>
      <c r="I131" s="156">
        <v>1.32</v>
      </c>
      <c r="J131" s="156">
        <f>ROUND(I131*H131,2)</f>
        <v>34.25</v>
      </c>
      <c r="K131" s="157"/>
      <c r="L131" s="28"/>
      <c r="M131" s="158" t="s">
        <v>1</v>
      </c>
      <c r="N131" s="159" t="s">
        <v>37</v>
      </c>
      <c r="O131" s="160">
        <v>4.2000000000000003E-2</v>
      </c>
      <c r="P131" s="160">
        <f>O131*H131</f>
        <v>1.0899000000000001</v>
      </c>
      <c r="Q131" s="160">
        <v>0</v>
      </c>
      <c r="R131" s="160">
        <f>Q131*H131</f>
        <v>0</v>
      </c>
      <c r="S131" s="160">
        <v>0</v>
      </c>
      <c r="T131" s="161">
        <f>S131*H131</f>
        <v>0</v>
      </c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R131" s="162" t="s">
        <v>135</v>
      </c>
      <c r="AT131" s="162" t="s">
        <v>131</v>
      </c>
      <c r="AU131" s="162" t="s">
        <v>83</v>
      </c>
      <c r="AY131" s="15" t="s">
        <v>129</v>
      </c>
      <c r="BE131" s="163">
        <f>IF(N131="základná",J131,0)</f>
        <v>0</v>
      </c>
      <c r="BF131" s="163">
        <f>IF(N131="znížená",J131,0)</f>
        <v>34.25</v>
      </c>
      <c r="BG131" s="163">
        <f>IF(N131="zákl. prenesená",J131,0)</f>
        <v>0</v>
      </c>
      <c r="BH131" s="163">
        <f>IF(N131="zníž. prenesená",J131,0)</f>
        <v>0</v>
      </c>
      <c r="BI131" s="163">
        <f>IF(N131="nulová",J131,0)</f>
        <v>0</v>
      </c>
      <c r="BJ131" s="15" t="s">
        <v>83</v>
      </c>
      <c r="BK131" s="163">
        <f>ROUND(I131*H131,2)</f>
        <v>34.25</v>
      </c>
      <c r="BL131" s="15" t="s">
        <v>135</v>
      </c>
      <c r="BM131" s="162" t="s">
        <v>135</v>
      </c>
    </row>
    <row r="132" spans="1:65" s="2" customFormat="1" ht="33" customHeight="1" x14ac:dyDescent="0.2">
      <c r="A132" s="27"/>
      <c r="B132" s="150"/>
      <c r="C132" s="151" t="s">
        <v>138</v>
      </c>
      <c r="D132" s="151" t="s">
        <v>131</v>
      </c>
      <c r="E132" s="152" t="s">
        <v>185</v>
      </c>
      <c r="F132" s="153" t="s">
        <v>186</v>
      </c>
      <c r="G132" s="154" t="s">
        <v>158</v>
      </c>
      <c r="H132" s="155">
        <v>82.46</v>
      </c>
      <c r="I132" s="156">
        <v>6.5</v>
      </c>
      <c r="J132" s="156">
        <f>ROUND(I132*H132,2)</f>
        <v>535.99</v>
      </c>
      <c r="K132" s="157"/>
      <c r="L132" s="28"/>
      <c r="M132" s="158" t="s">
        <v>1</v>
      </c>
      <c r="N132" s="159" t="s">
        <v>37</v>
      </c>
      <c r="O132" s="160">
        <v>7.0999999999999994E-2</v>
      </c>
      <c r="P132" s="160">
        <f>O132*H132</f>
        <v>5.8546599999999991</v>
      </c>
      <c r="Q132" s="160">
        <v>0</v>
      </c>
      <c r="R132" s="160">
        <f>Q132*H132</f>
        <v>0</v>
      </c>
      <c r="S132" s="160">
        <v>0</v>
      </c>
      <c r="T132" s="161">
        <f>S132*H132</f>
        <v>0</v>
      </c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R132" s="162" t="s">
        <v>135</v>
      </c>
      <c r="AT132" s="162" t="s">
        <v>131</v>
      </c>
      <c r="AU132" s="162" t="s">
        <v>83</v>
      </c>
      <c r="AY132" s="15" t="s">
        <v>129</v>
      </c>
      <c r="BE132" s="163">
        <f>IF(N132="základná",J132,0)</f>
        <v>0</v>
      </c>
      <c r="BF132" s="163">
        <f>IF(N132="znížená",J132,0)</f>
        <v>535.99</v>
      </c>
      <c r="BG132" s="163">
        <f>IF(N132="zákl. prenesená",J132,0)</f>
        <v>0</v>
      </c>
      <c r="BH132" s="163">
        <f>IF(N132="zníž. prenesená",J132,0)</f>
        <v>0</v>
      </c>
      <c r="BI132" s="163">
        <f>IF(N132="nulová",J132,0)</f>
        <v>0</v>
      </c>
      <c r="BJ132" s="15" t="s">
        <v>83</v>
      </c>
      <c r="BK132" s="163">
        <f>ROUND(I132*H132,2)</f>
        <v>535.99</v>
      </c>
      <c r="BL132" s="15" t="s">
        <v>135</v>
      </c>
      <c r="BM132" s="162" t="s">
        <v>141</v>
      </c>
    </row>
    <row r="133" spans="1:65" s="2" customFormat="1" ht="37.9" customHeight="1" x14ac:dyDescent="0.2">
      <c r="A133" s="27"/>
      <c r="B133" s="150"/>
      <c r="C133" s="151" t="s">
        <v>135</v>
      </c>
      <c r="D133" s="151" t="s">
        <v>131</v>
      </c>
      <c r="E133" s="152" t="s">
        <v>189</v>
      </c>
      <c r="F133" s="153" t="s">
        <v>190</v>
      </c>
      <c r="G133" s="154" t="s">
        <v>158</v>
      </c>
      <c r="H133" s="155">
        <v>577.22</v>
      </c>
      <c r="I133" s="156">
        <v>2.4700000000000002</v>
      </c>
      <c r="J133" s="156">
        <f>ROUND(I133*H133,2)</f>
        <v>1425.73</v>
      </c>
      <c r="K133" s="157"/>
      <c r="L133" s="28"/>
      <c r="M133" s="158" t="s">
        <v>1</v>
      </c>
      <c r="N133" s="159" t="s">
        <v>37</v>
      </c>
      <c r="O133" s="160">
        <v>7.0000000000000001E-3</v>
      </c>
      <c r="P133" s="160">
        <f>O133*H133</f>
        <v>4.04054</v>
      </c>
      <c r="Q133" s="160">
        <v>0</v>
      </c>
      <c r="R133" s="160">
        <f>Q133*H133</f>
        <v>0</v>
      </c>
      <c r="S133" s="160">
        <v>0</v>
      </c>
      <c r="T133" s="161">
        <f>S133*H133</f>
        <v>0</v>
      </c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R133" s="162" t="s">
        <v>135</v>
      </c>
      <c r="AT133" s="162" t="s">
        <v>131</v>
      </c>
      <c r="AU133" s="162" t="s">
        <v>83</v>
      </c>
      <c r="AY133" s="15" t="s">
        <v>129</v>
      </c>
      <c r="BE133" s="163">
        <f>IF(N133="základná",J133,0)</f>
        <v>0</v>
      </c>
      <c r="BF133" s="163">
        <f>IF(N133="znížená",J133,0)</f>
        <v>1425.73</v>
      </c>
      <c r="BG133" s="163">
        <f>IF(N133="zákl. prenesená",J133,0)</f>
        <v>0</v>
      </c>
      <c r="BH133" s="163">
        <f>IF(N133="zníž. prenesená",J133,0)</f>
        <v>0</v>
      </c>
      <c r="BI133" s="163">
        <f>IF(N133="nulová",J133,0)</f>
        <v>0</v>
      </c>
      <c r="BJ133" s="15" t="s">
        <v>83</v>
      </c>
      <c r="BK133" s="163">
        <f>ROUND(I133*H133,2)</f>
        <v>1425.73</v>
      </c>
      <c r="BL133" s="15" t="s">
        <v>135</v>
      </c>
      <c r="BM133" s="162" t="s">
        <v>144</v>
      </c>
    </row>
    <row r="134" spans="1:65" s="2" customFormat="1" ht="33" customHeight="1" x14ac:dyDescent="0.2">
      <c r="A134" s="27"/>
      <c r="B134" s="150"/>
      <c r="C134" s="151" t="s">
        <v>145</v>
      </c>
      <c r="D134" s="151" t="s">
        <v>131</v>
      </c>
      <c r="E134" s="152" t="s">
        <v>205</v>
      </c>
      <c r="F134" s="153" t="s">
        <v>206</v>
      </c>
      <c r="G134" s="154" t="s">
        <v>158</v>
      </c>
      <c r="H134" s="155">
        <v>82.46</v>
      </c>
      <c r="I134" s="156">
        <v>2.2400000000000002</v>
      </c>
      <c r="J134" s="156">
        <f>ROUND(I134*H134,2)</f>
        <v>184.71</v>
      </c>
      <c r="K134" s="157"/>
      <c r="L134" s="28"/>
      <c r="M134" s="158" t="s">
        <v>1</v>
      </c>
      <c r="N134" s="159" t="s">
        <v>37</v>
      </c>
      <c r="O134" s="160">
        <v>3.1E-2</v>
      </c>
      <c r="P134" s="160">
        <f>O134*H134</f>
        <v>2.55626</v>
      </c>
      <c r="Q134" s="160">
        <v>0</v>
      </c>
      <c r="R134" s="160">
        <f>Q134*H134</f>
        <v>0</v>
      </c>
      <c r="S134" s="160">
        <v>0</v>
      </c>
      <c r="T134" s="161">
        <f>S134*H134</f>
        <v>0</v>
      </c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R134" s="162" t="s">
        <v>135</v>
      </c>
      <c r="AT134" s="162" t="s">
        <v>131</v>
      </c>
      <c r="AU134" s="162" t="s">
        <v>83</v>
      </c>
      <c r="AY134" s="15" t="s">
        <v>129</v>
      </c>
      <c r="BE134" s="163">
        <f>IF(N134="základná",J134,0)</f>
        <v>0</v>
      </c>
      <c r="BF134" s="163">
        <f>IF(N134="znížená",J134,0)</f>
        <v>184.71</v>
      </c>
      <c r="BG134" s="163">
        <f>IF(N134="zákl. prenesená",J134,0)</f>
        <v>0</v>
      </c>
      <c r="BH134" s="163">
        <f>IF(N134="zníž. prenesená",J134,0)</f>
        <v>0</v>
      </c>
      <c r="BI134" s="163">
        <f>IF(N134="nulová",J134,0)</f>
        <v>0</v>
      </c>
      <c r="BJ134" s="15" t="s">
        <v>83</v>
      </c>
      <c r="BK134" s="163">
        <f>ROUND(I134*H134,2)</f>
        <v>184.71</v>
      </c>
      <c r="BL134" s="15" t="s">
        <v>135</v>
      </c>
      <c r="BM134" s="162" t="s">
        <v>148</v>
      </c>
    </row>
    <row r="135" spans="1:65" s="12" customFormat="1" ht="22.9" customHeight="1" x14ac:dyDescent="0.2">
      <c r="B135" s="138"/>
      <c r="D135" s="139" t="s">
        <v>70</v>
      </c>
      <c r="E135" s="148" t="s">
        <v>83</v>
      </c>
      <c r="F135" s="148" t="s">
        <v>225</v>
      </c>
      <c r="J135" s="149">
        <f>BK135</f>
        <v>443.48</v>
      </c>
      <c r="L135" s="138"/>
      <c r="M135" s="142"/>
      <c r="N135" s="143"/>
      <c r="O135" s="143"/>
      <c r="P135" s="144">
        <f>SUM(P136:P138)</f>
        <v>5.2473399999999994</v>
      </c>
      <c r="Q135" s="143"/>
      <c r="R135" s="144">
        <f>SUM(R136:R138)</f>
        <v>3.2502403999999996</v>
      </c>
      <c r="S135" s="143"/>
      <c r="T135" s="145">
        <f>SUM(T136:T138)</f>
        <v>0</v>
      </c>
      <c r="AR135" s="139" t="s">
        <v>78</v>
      </c>
      <c r="AT135" s="146" t="s">
        <v>70</v>
      </c>
      <c r="AU135" s="146" t="s">
        <v>78</v>
      </c>
      <c r="AY135" s="139" t="s">
        <v>129</v>
      </c>
      <c r="BK135" s="147">
        <f>SUM(BK136:BK138)</f>
        <v>443.48</v>
      </c>
    </row>
    <row r="136" spans="1:65" s="2" customFormat="1" ht="24.2" customHeight="1" x14ac:dyDescent="0.2">
      <c r="A136" s="27"/>
      <c r="B136" s="150"/>
      <c r="C136" s="151" t="s">
        <v>141</v>
      </c>
      <c r="D136" s="151" t="s">
        <v>131</v>
      </c>
      <c r="E136" s="152" t="s">
        <v>540</v>
      </c>
      <c r="F136" s="153" t="s">
        <v>541</v>
      </c>
      <c r="G136" s="154" t="s">
        <v>158</v>
      </c>
      <c r="H136" s="155">
        <v>1.42</v>
      </c>
      <c r="I136" s="156">
        <v>120.75</v>
      </c>
      <c r="J136" s="156">
        <f>ROUND(I136*H136,2)</f>
        <v>171.47</v>
      </c>
      <c r="K136" s="157"/>
      <c r="L136" s="28"/>
      <c r="M136" s="158" t="s">
        <v>1</v>
      </c>
      <c r="N136" s="159" t="s">
        <v>37</v>
      </c>
      <c r="O136" s="160">
        <v>0.7</v>
      </c>
      <c r="P136" s="160">
        <f>O136*H136</f>
        <v>0.99399999999999988</v>
      </c>
      <c r="Q136" s="160">
        <v>2.2867099999999998</v>
      </c>
      <c r="R136" s="160">
        <f>Q136*H136</f>
        <v>3.2471281999999997</v>
      </c>
      <c r="S136" s="160">
        <v>0</v>
      </c>
      <c r="T136" s="161">
        <f>S136*H136</f>
        <v>0</v>
      </c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R136" s="162" t="s">
        <v>135</v>
      </c>
      <c r="AT136" s="162" t="s">
        <v>131</v>
      </c>
      <c r="AU136" s="162" t="s">
        <v>83</v>
      </c>
      <c r="AY136" s="15" t="s">
        <v>129</v>
      </c>
      <c r="BE136" s="163">
        <f>IF(N136="základná",J136,0)</f>
        <v>0</v>
      </c>
      <c r="BF136" s="163">
        <f>IF(N136="znížená",J136,0)</f>
        <v>171.47</v>
      </c>
      <c r="BG136" s="163">
        <f>IF(N136="zákl. prenesená",J136,0)</f>
        <v>0</v>
      </c>
      <c r="BH136" s="163">
        <f>IF(N136="zníž. prenesená",J136,0)</f>
        <v>0</v>
      </c>
      <c r="BI136" s="163">
        <f>IF(N136="nulová",J136,0)</f>
        <v>0</v>
      </c>
      <c r="BJ136" s="15" t="s">
        <v>83</v>
      </c>
      <c r="BK136" s="163">
        <f>ROUND(I136*H136,2)</f>
        <v>171.47</v>
      </c>
      <c r="BL136" s="15" t="s">
        <v>135</v>
      </c>
      <c r="BM136" s="162" t="s">
        <v>151</v>
      </c>
    </row>
    <row r="137" spans="1:65" s="2" customFormat="1" ht="24.2" customHeight="1" x14ac:dyDescent="0.2">
      <c r="A137" s="27"/>
      <c r="B137" s="150"/>
      <c r="C137" s="151" t="s">
        <v>152</v>
      </c>
      <c r="D137" s="151" t="s">
        <v>131</v>
      </c>
      <c r="E137" s="152" t="s">
        <v>522</v>
      </c>
      <c r="F137" s="153" t="s">
        <v>542</v>
      </c>
      <c r="G137" s="154" t="s">
        <v>134</v>
      </c>
      <c r="H137" s="155">
        <v>103.74</v>
      </c>
      <c r="I137" s="156">
        <v>2.0099999999999998</v>
      </c>
      <c r="J137" s="156">
        <f>ROUND(I137*H137,2)</f>
        <v>208.52</v>
      </c>
      <c r="K137" s="157"/>
      <c r="L137" s="28"/>
      <c r="M137" s="158" t="s">
        <v>1</v>
      </c>
      <c r="N137" s="159" t="s">
        <v>37</v>
      </c>
      <c r="O137" s="160">
        <v>4.1000000000000002E-2</v>
      </c>
      <c r="P137" s="160">
        <f>O137*H137</f>
        <v>4.2533399999999997</v>
      </c>
      <c r="Q137" s="160">
        <v>3.0000000000000001E-5</v>
      </c>
      <c r="R137" s="160">
        <f>Q137*H137</f>
        <v>3.1121999999999999E-3</v>
      </c>
      <c r="S137" s="160">
        <v>0</v>
      </c>
      <c r="T137" s="161">
        <f>S137*H137</f>
        <v>0</v>
      </c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R137" s="162" t="s">
        <v>135</v>
      </c>
      <c r="AT137" s="162" t="s">
        <v>131</v>
      </c>
      <c r="AU137" s="162" t="s">
        <v>83</v>
      </c>
      <c r="AY137" s="15" t="s">
        <v>129</v>
      </c>
      <c r="BE137" s="163">
        <f>IF(N137="základná",J137,0)</f>
        <v>0</v>
      </c>
      <c r="BF137" s="163">
        <f>IF(N137="znížená",J137,0)</f>
        <v>208.52</v>
      </c>
      <c r="BG137" s="163">
        <f>IF(N137="zákl. prenesená",J137,0)</f>
        <v>0</v>
      </c>
      <c r="BH137" s="163">
        <f>IF(N137="zníž. prenesená",J137,0)</f>
        <v>0</v>
      </c>
      <c r="BI137" s="163">
        <f>IF(N137="nulová",J137,0)</f>
        <v>0</v>
      </c>
      <c r="BJ137" s="15" t="s">
        <v>83</v>
      </c>
      <c r="BK137" s="163">
        <f>ROUND(I137*H137,2)</f>
        <v>208.52</v>
      </c>
      <c r="BL137" s="15" t="s">
        <v>135</v>
      </c>
      <c r="BM137" s="162" t="s">
        <v>155</v>
      </c>
    </row>
    <row r="138" spans="1:65" s="2" customFormat="1" ht="16.5" customHeight="1" x14ac:dyDescent="0.2">
      <c r="A138" s="27"/>
      <c r="B138" s="150"/>
      <c r="C138" s="172" t="s">
        <v>144</v>
      </c>
      <c r="D138" s="172" t="s">
        <v>196</v>
      </c>
      <c r="E138" s="173" t="s">
        <v>519</v>
      </c>
      <c r="F138" s="174" t="s">
        <v>520</v>
      </c>
      <c r="G138" s="175" t="s">
        <v>134</v>
      </c>
      <c r="H138" s="176">
        <v>105.81</v>
      </c>
      <c r="I138" s="177">
        <v>0.6</v>
      </c>
      <c r="J138" s="177">
        <f>ROUND(I138*H138,2)</f>
        <v>63.49</v>
      </c>
      <c r="K138" s="178"/>
      <c r="L138" s="179"/>
      <c r="M138" s="180" t="s">
        <v>1</v>
      </c>
      <c r="N138" s="181" t="s">
        <v>37</v>
      </c>
      <c r="O138" s="160">
        <v>0</v>
      </c>
      <c r="P138" s="160">
        <f>O138*H138</f>
        <v>0</v>
      </c>
      <c r="Q138" s="160">
        <v>0</v>
      </c>
      <c r="R138" s="160">
        <f>Q138*H138</f>
        <v>0</v>
      </c>
      <c r="S138" s="160">
        <v>0</v>
      </c>
      <c r="T138" s="161">
        <f>S138*H138</f>
        <v>0</v>
      </c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R138" s="162" t="s">
        <v>144</v>
      </c>
      <c r="AT138" s="162" t="s">
        <v>196</v>
      </c>
      <c r="AU138" s="162" t="s">
        <v>83</v>
      </c>
      <c r="AY138" s="15" t="s">
        <v>129</v>
      </c>
      <c r="BE138" s="163">
        <f>IF(N138="základná",J138,0)</f>
        <v>0</v>
      </c>
      <c r="BF138" s="163">
        <f>IF(N138="znížená",J138,0)</f>
        <v>63.49</v>
      </c>
      <c r="BG138" s="163">
        <f>IF(N138="zákl. prenesená",J138,0)</f>
        <v>0</v>
      </c>
      <c r="BH138" s="163">
        <f>IF(N138="zníž. prenesená",J138,0)</f>
        <v>0</v>
      </c>
      <c r="BI138" s="163">
        <f>IF(N138="nulová",J138,0)</f>
        <v>0</v>
      </c>
      <c r="BJ138" s="15" t="s">
        <v>83</v>
      </c>
      <c r="BK138" s="163">
        <f>ROUND(I138*H138,2)</f>
        <v>63.49</v>
      </c>
      <c r="BL138" s="15" t="s">
        <v>135</v>
      </c>
      <c r="BM138" s="162" t="s">
        <v>159</v>
      </c>
    </row>
    <row r="139" spans="1:65" s="12" customFormat="1" ht="22.9" customHeight="1" x14ac:dyDescent="0.2">
      <c r="B139" s="138"/>
      <c r="D139" s="139" t="s">
        <v>70</v>
      </c>
      <c r="E139" s="148" t="s">
        <v>138</v>
      </c>
      <c r="F139" s="148" t="s">
        <v>233</v>
      </c>
      <c r="J139" s="149">
        <f>BK139</f>
        <v>2548.39</v>
      </c>
      <c r="L139" s="138"/>
      <c r="M139" s="142"/>
      <c r="N139" s="143"/>
      <c r="O139" s="143"/>
      <c r="P139" s="144">
        <f>SUM(P140:P142)</f>
        <v>58.957000000000001</v>
      </c>
      <c r="Q139" s="143"/>
      <c r="R139" s="144">
        <f>SUM(R140:R142)</f>
        <v>31.729999999999997</v>
      </c>
      <c r="S139" s="143"/>
      <c r="T139" s="145">
        <f>SUM(T140:T142)</f>
        <v>0</v>
      </c>
      <c r="AR139" s="139" t="s">
        <v>78</v>
      </c>
      <c r="AT139" s="146" t="s">
        <v>70</v>
      </c>
      <c r="AU139" s="146" t="s">
        <v>78</v>
      </c>
      <c r="AY139" s="139" t="s">
        <v>129</v>
      </c>
      <c r="BK139" s="147">
        <f>SUM(BK140:BK142)</f>
        <v>2548.39</v>
      </c>
    </row>
    <row r="140" spans="1:65" s="2" customFormat="1" ht="44.25" customHeight="1" x14ac:dyDescent="0.2">
      <c r="A140" s="27"/>
      <c r="B140" s="150"/>
      <c r="C140" s="151" t="s">
        <v>161</v>
      </c>
      <c r="D140" s="151" t="s">
        <v>131</v>
      </c>
      <c r="E140" s="152" t="s">
        <v>543</v>
      </c>
      <c r="F140" s="153" t="s">
        <v>544</v>
      </c>
      <c r="G140" s="154" t="s">
        <v>158</v>
      </c>
      <c r="H140" s="155">
        <v>19</v>
      </c>
      <c r="I140" s="156">
        <v>115</v>
      </c>
      <c r="J140" s="156">
        <f>ROUND(I140*H140,2)</f>
        <v>2185</v>
      </c>
      <c r="K140" s="157"/>
      <c r="L140" s="28"/>
      <c r="M140" s="158" t="s">
        <v>1</v>
      </c>
      <c r="N140" s="159" t="s">
        <v>37</v>
      </c>
      <c r="O140" s="160">
        <v>3.1030000000000002</v>
      </c>
      <c r="P140" s="160">
        <f>O140*H140</f>
        <v>58.957000000000001</v>
      </c>
      <c r="Q140" s="160">
        <v>1.67</v>
      </c>
      <c r="R140" s="160">
        <f>Q140*H140</f>
        <v>31.729999999999997</v>
      </c>
      <c r="S140" s="160">
        <v>0</v>
      </c>
      <c r="T140" s="161">
        <f>S140*H140</f>
        <v>0</v>
      </c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R140" s="162" t="s">
        <v>135</v>
      </c>
      <c r="AT140" s="162" t="s">
        <v>131</v>
      </c>
      <c r="AU140" s="162" t="s">
        <v>83</v>
      </c>
      <c r="AY140" s="15" t="s">
        <v>129</v>
      </c>
      <c r="BE140" s="163">
        <f>IF(N140="základná",J140,0)</f>
        <v>0</v>
      </c>
      <c r="BF140" s="163">
        <f>IF(N140="znížená",J140,0)</f>
        <v>2185</v>
      </c>
      <c r="BG140" s="163">
        <f>IF(N140="zákl. prenesená",J140,0)</f>
        <v>0</v>
      </c>
      <c r="BH140" s="163">
        <f>IF(N140="zníž. prenesená",J140,0)</f>
        <v>0</v>
      </c>
      <c r="BI140" s="163">
        <f>IF(N140="nulová",J140,0)</f>
        <v>0</v>
      </c>
      <c r="BJ140" s="15" t="s">
        <v>83</v>
      </c>
      <c r="BK140" s="163">
        <f>ROUND(I140*H140,2)</f>
        <v>2185</v>
      </c>
      <c r="BL140" s="15" t="s">
        <v>135</v>
      </c>
      <c r="BM140" s="162" t="s">
        <v>164</v>
      </c>
    </row>
    <row r="141" spans="1:65" s="2" customFormat="1" ht="24.2" customHeight="1" x14ac:dyDescent="0.2">
      <c r="A141" s="27"/>
      <c r="B141" s="150"/>
      <c r="C141" s="172" t="s">
        <v>148</v>
      </c>
      <c r="D141" s="172" t="s">
        <v>196</v>
      </c>
      <c r="E141" s="173" t="s">
        <v>545</v>
      </c>
      <c r="F141" s="174" t="s">
        <v>546</v>
      </c>
      <c r="G141" s="175" t="s">
        <v>158</v>
      </c>
      <c r="H141" s="176">
        <v>19</v>
      </c>
      <c r="I141" s="177">
        <v>18.98</v>
      </c>
      <c r="J141" s="177">
        <f>ROUND(I141*H141,2)</f>
        <v>360.62</v>
      </c>
      <c r="K141" s="178"/>
      <c r="L141" s="179"/>
      <c r="M141" s="180" t="s">
        <v>1</v>
      </c>
      <c r="N141" s="181" t="s">
        <v>37</v>
      </c>
      <c r="O141" s="160">
        <v>0</v>
      </c>
      <c r="P141" s="160">
        <f>O141*H141</f>
        <v>0</v>
      </c>
      <c r="Q141" s="160">
        <v>0</v>
      </c>
      <c r="R141" s="160">
        <f>Q141*H141</f>
        <v>0</v>
      </c>
      <c r="S141" s="160">
        <v>0</v>
      </c>
      <c r="T141" s="161">
        <f>S141*H141</f>
        <v>0</v>
      </c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R141" s="162" t="s">
        <v>144</v>
      </c>
      <c r="AT141" s="162" t="s">
        <v>196</v>
      </c>
      <c r="AU141" s="162" t="s">
        <v>83</v>
      </c>
      <c r="AY141" s="15" t="s">
        <v>129</v>
      </c>
      <c r="BE141" s="163">
        <f>IF(N141="základná",J141,0)</f>
        <v>0</v>
      </c>
      <c r="BF141" s="163">
        <f>IF(N141="znížená",J141,0)</f>
        <v>360.62</v>
      </c>
      <c r="BG141" s="163">
        <f>IF(N141="zákl. prenesená",J141,0)</f>
        <v>0</v>
      </c>
      <c r="BH141" s="163">
        <f>IF(N141="zníž. prenesená",J141,0)</f>
        <v>0</v>
      </c>
      <c r="BI141" s="163">
        <f>IF(N141="nulová",J141,0)</f>
        <v>0</v>
      </c>
      <c r="BJ141" s="15" t="s">
        <v>83</v>
      </c>
      <c r="BK141" s="163">
        <f>ROUND(I141*H141,2)</f>
        <v>360.62</v>
      </c>
      <c r="BL141" s="15" t="s">
        <v>135</v>
      </c>
      <c r="BM141" s="162" t="s">
        <v>7</v>
      </c>
    </row>
    <row r="142" spans="1:65" s="2" customFormat="1" ht="24.2" customHeight="1" x14ac:dyDescent="0.2">
      <c r="A142" s="27"/>
      <c r="B142" s="150"/>
      <c r="C142" s="151" t="s">
        <v>167</v>
      </c>
      <c r="D142" s="151" t="s">
        <v>131</v>
      </c>
      <c r="E142" s="152" t="s">
        <v>547</v>
      </c>
      <c r="F142" s="153" t="s">
        <v>548</v>
      </c>
      <c r="G142" s="154" t="s">
        <v>240</v>
      </c>
      <c r="H142" s="155">
        <v>19.760000000000002</v>
      </c>
      <c r="I142" s="156">
        <v>0.14000000000000001</v>
      </c>
      <c r="J142" s="156">
        <f>ROUND(I142*H142,2)</f>
        <v>2.77</v>
      </c>
      <c r="K142" s="157"/>
      <c r="L142" s="28"/>
      <c r="M142" s="158" t="s">
        <v>1</v>
      </c>
      <c r="N142" s="159" t="s">
        <v>37</v>
      </c>
      <c r="O142" s="160">
        <v>0</v>
      </c>
      <c r="P142" s="160">
        <f>O142*H142</f>
        <v>0</v>
      </c>
      <c r="Q142" s="160">
        <v>0</v>
      </c>
      <c r="R142" s="160">
        <f>Q142*H142</f>
        <v>0</v>
      </c>
      <c r="S142" s="160">
        <v>0</v>
      </c>
      <c r="T142" s="161">
        <f>S142*H142</f>
        <v>0</v>
      </c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R142" s="162" t="s">
        <v>135</v>
      </c>
      <c r="AT142" s="162" t="s">
        <v>131</v>
      </c>
      <c r="AU142" s="162" t="s">
        <v>83</v>
      </c>
      <c r="AY142" s="15" t="s">
        <v>129</v>
      </c>
      <c r="BE142" s="163">
        <f>IF(N142="základná",J142,0)</f>
        <v>0</v>
      </c>
      <c r="BF142" s="163">
        <f>IF(N142="znížená",J142,0)</f>
        <v>2.77</v>
      </c>
      <c r="BG142" s="163">
        <f>IF(N142="zákl. prenesená",J142,0)</f>
        <v>0</v>
      </c>
      <c r="BH142" s="163">
        <f>IF(N142="zníž. prenesená",J142,0)</f>
        <v>0</v>
      </c>
      <c r="BI142" s="163">
        <f>IF(N142="nulová",J142,0)</f>
        <v>0</v>
      </c>
      <c r="BJ142" s="15" t="s">
        <v>83</v>
      </c>
      <c r="BK142" s="163">
        <f>ROUND(I142*H142,2)</f>
        <v>2.77</v>
      </c>
      <c r="BL142" s="15" t="s">
        <v>135</v>
      </c>
      <c r="BM142" s="162" t="s">
        <v>170</v>
      </c>
    </row>
    <row r="143" spans="1:65" s="12" customFormat="1" ht="22.9" customHeight="1" x14ac:dyDescent="0.2">
      <c r="B143" s="138"/>
      <c r="D143" s="139" t="s">
        <v>70</v>
      </c>
      <c r="E143" s="148" t="s">
        <v>145</v>
      </c>
      <c r="F143" s="148" t="s">
        <v>261</v>
      </c>
      <c r="J143" s="149">
        <f>BK143</f>
        <v>2257.71</v>
      </c>
      <c r="L143" s="138"/>
      <c r="M143" s="142"/>
      <c r="N143" s="143"/>
      <c r="O143" s="143"/>
      <c r="P143" s="144">
        <f>SUM(P144:P145)</f>
        <v>9.4463999999999988</v>
      </c>
      <c r="Q143" s="143"/>
      <c r="R143" s="144">
        <f>SUM(R144:R145)</f>
        <v>61.896562499999995</v>
      </c>
      <c r="S143" s="143"/>
      <c r="T143" s="145">
        <f>SUM(T144:T145)</f>
        <v>0</v>
      </c>
      <c r="AR143" s="139" t="s">
        <v>78</v>
      </c>
      <c r="AT143" s="146" t="s">
        <v>70</v>
      </c>
      <c r="AU143" s="146" t="s">
        <v>78</v>
      </c>
      <c r="AY143" s="139" t="s">
        <v>129</v>
      </c>
      <c r="BK143" s="147">
        <f>SUM(BK144:BK145)</f>
        <v>2257.71</v>
      </c>
    </row>
    <row r="144" spans="1:65" s="2" customFormat="1" ht="24.2" customHeight="1" x14ac:dyDescent="0.2">
      <c r="A144" s="27"/>
      <c r="B144" s="150"/>
      <c r="C144" s="151" t="s">
        <v>151</v>
      </c>
      <c r="D144" s="151" t="s">
        <v>131</v>
      </c>
      <c r="E144" s="152" t="s">
        <v>549</v>
      </c>
      <c r="F144" s="153" t="s">
        <v>550</v>
      </c>
      <c r="G144" s="154" t="s">
        <v>158</v>
      </c>
      <c r="H144" s="155">
        <v>32.049999999999997</v>
      </c>
      <c r="I144" s="156">
        <v>63.54</v>
      </c>
      <c r="J144" s="156">
        <f>ROUND(I144*H144,2)</f>
        <v>2036.46</v>
      </c>
      <c r="K144" s="157"/>
      <c r="L144" s="28"/>
      <c r="M144" s="158" t="s">
        <v>1</v>
      </c>
      <c r="N144" s="159" t="s">
        <v>37</v>
      </c>
      <c r="O144" s="160">
        <v>0.18</v>
      </c>
      <c r="P144" s="160">
        <f>O144*H144</f>
        <v>5.7689999999999992</v>
      </c>
      <c r="Q144" s="160">
        <v>1.9312499999999999</v>
      </c>
      <c r="R144" s="160">
        <f>Q144*H144</f>
        <v>61.896562499999995</v>
      </c>
      <c r="S144" s="160">
        <v>0</v>
      </c>
      <c r="T144" s="161">
        <f>S144*H144</f>
        <v>0</v>
      </c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R144" s="162" t="s">
        <v>135</v>
      </c>
      <c r="AT144" s="162" t="s">
        <v>131</v>
      </c>
      <c r="AU144" s="162" t="s">
        <v>83</v>
      </c>
      <c r="AY144" s="15" t="s">
        <v>129</v>
      </c>
      <c r="BE144" s="163">
        <f>IF(N144="základná",J144,0)</f>
        <v>0</v>
      </c>
      <c r="BF144" s="163">
        <f>IF(N144="znížená",J144,0)</f>
        <v>2036.46</v>
      </c>
      <c r="BG144" s="163">
        <f>IF(N144="zákl. prenesená",J144,0)</f>
        <v>0</v>
      </c>
      <c r="BH144" s="163">
        <f>IF(N144="zníž. prenesená",J144,0)</f>
        <v>0</v>
      </c>
      <c r="BI144" s="163">
        <f>IF(N144="nulová",J144,0)</f>
        <v>0</v>
      </c>
      <c r="BJ144" s="15" t="s">
        <v>83</v>
      </c>
      <c r="BK144" s="163">
        <f>ROUND(I144*H144,2)</f>
        <v>2036.46</v>
      </c>
      <c r="BL144" s="15" t="s">
        <v>135</v>
      </c>
      <c r="BM144" s="162" t="s">
        <v>173</v>
      </c>
    </row>
    <row r="145" spans="1:65" s="2" customFormat="1" ht="24.2" customHeight="1" x14ac:dyDescent="0.2">
      <c r="A145" s="27"/>
      <c r="B145" s="150"/>
      <c r="C145" s="151" t="s">
        <v>174</v>
      </c>
      <c r="D145" s="151" t="s">
        <v>131</v>
      </c>
      <c r="E145" s="152" t="s">
        <v>273</v>
      </c>
      <c r="F145" s="153" t="s">
        <v>274</v>
      </c>
      <c r="G145" s="154" t="s">
        <v>158</v>
      </c>
      <c r="H145" s="155">
        <v>4.05</v>
      </c>
      <c r="I145" s="156">
        <v>54.63</v>
      </c>
      <c r="J145" s="156">
        <f>ROUND(I145*H145,2)</f>
        <v>221.25</v>
      </c>
      <c r="K145" s="157"/>
      <c r="L145" s="28"/>
      <c r="M145" s="158" t="s">
        <v>1</v>
      </c>
      <c r="N145" s="159" t="s">
        <v>37</v>
      </c>
      <c r="O145" s="160">
        <v>0.90800000000000003</v>
      </c>
      <c r="P145" s="160">
        <f>O145*H145</f>
        <v>3.6774</v>
      </c>
      <c r="Q145" s="160">
        <v>0</v>
      </c>
      <c r="R145" s="160">
        <f>Q145*H145</f>
        <v>0</v>
      </c>
      <c r="S145" s="160">
        <v>0</v>
      </c>
      <c r="T145" s="161">
        <f>S145*H145</f>
        <v>0</v>
      </c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R145" s="162" t="s">
        <v>135</v>
      </c>
      <c r="AT145" s="162" t="s">
        <v>131</v>
      </c>
      <c r="AU145" s="162" t="s">
        <v>83</v>
      </c>
      <c r="AY145" s="15" t="s">
        <v>129</v>
      </c>
      <c r="BE145" s="163">
        <f>IF(N145="základná",J145,0)</f>
        <v>0</v>
      </c>
      <c r="BF145" s="163">
        <f>IF(N145="znížená",J145,0)</f>
        <v>221.25</v>
      </c>
      <c r="BG145" s="163">
        <f>IF(N145="zákl. prenesená",J145,0)</f>
        <v>0</v>
      </c>
      <c r="BH145" s="163">
        <f>IF(N145="zníž. prenesená",J145,0)</f>
        <v>0</v>
      </c>
      <c r="BI145" s="163">
        <f>IF(N145="nulová",J145,0)</f>
        <v>0</v>
      </c>
      <c r="BJ145" s="15" t="s">
        <v>83</v>
      </c>
      <c r="BK145" s="163">
        <f>ROUND(I145*H145,2)</f>
        <v>221.25</v>
      </c>
      <c r="BL145" s="15" t="s">
        <v>135</v>
      </c>
      <c r="BM145" s="162" t="s">
        <v>177</v>
      </c>
    </row>
    <row r="146" spans="1:65" s="12" customFormat="1" ht="22.9" customHeight="1" x14ac:dyDescent="0.2">
      <c r="B146" s="138"/>
      <c r="D146" s="139" t="s">
        <v>70</v>
      </c>
      <c r="E146" s="148" t="s">
        <v>161</v>
      </c>
      <c r="F146" s="148" t="s">
        <v>337</v>
      </c>
      <c r="J146" s="149">
        <f>BK146</f>
        <v>325.85000000000002</v>
      </c>
      <c r="L146" s="138"/>
      <c r="M146" s="142"/>
      <c r="N146" s="143"/>
      <c r="O146" s="143"/>
      <c r="P146" s="144">
        <f>P147</f>
        <v>10.45</v>
      </c>
      <c r="Q146" s="143"/>
      <c r="R146" s="144">
        <f>R147</f>
        <v>3.3867500000000002E-2</v>
      </c>
      <c r="S146" s="143"/>
      <c r="T146" s="145">
        <f>T147</f>
        <v>0</v>
      </c>
      <c r="AR146" s="139" t="s">
        <v>78</v>
      </c>
      <c r="AT146" s="146" t="s">
        <v>70</v>
      </c>
      <c r="AU146" s="146" t="s">
        <v>78</v>
      </c>
      <c r="AY146" s="139" t="s">
        <v>129</v>
      </c>
      <c r="BK146" s="147">
        <f>BK147</f>
        <v>325.85000000000002</v>
      </c>
    </row>
    <row r="147" spans="1:65" s="2" customFormat="1" ht="16.5" customHeight="1" x14ac:dyDescent="0.2">
      <c r="A147" s="27"/>
      <c r="B147" s="150"/>
      <c r="C147" s="151" t="s">
        <v>155</v>
      </c>
      <c r="D147" s="151" t="s">
        <v>131</v>
      </c>
      <c r="E147" s="152" t="s">
        <v>551</v>
      </c>
      <c r="F147" s="153" t="s">
        <v>552</v>
      </c>
      <c r="G147" s="154" t="s">
        <v>134</v>
      </c>
      <c r="H147" s="155">
        <v>95</v>
      </c>
      <c r="I147" s="156">
        <v>3.43</v>
      </c>
      <c r="J147" s="156">
        <f>ROUND(I147*H147,2)</f>
        <v>325.85000000000002</v>
      </c>
      <c r="K147" s="157"/>
      <c r="L147" s="28"/>
      <c r="M147" s="158" t="s">
        <v>1</v>
      </c>
      <c r="N147" s="159" t="s">
        <v>37</v>
      </c>
      <c r="O147" s="160">
        <v>0.11</v>
      </c>
      <c r="P147" s="160">
        <f>O147*H147</f>
        <v>10.45</v>
      </c>
      <c r="Q147" s="160">
        <v>3.5649999999999999E-4</v>
      </c>
      <c r="R147" s="160">
        <f>Q147*H147</f>
        <v>3.3867500000000002E-2</v>
      </c>
      <c r="S147" s="160">
        <v>0</v>
      </c>
      <c r="T147" s="161">
        <f>S147*H147</f>
        <v>0</v>
      </c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R147" s="162" t="s">
        <v>135</v>
      </c>
      <c r="AT147" s="162" t="s">
        <v>131</v>
      </c>
      <c r="AU147" s="162" t="s">
        <v>83</v>
      </c>
      <c r="AY147" s="15" t="s">
        <v>129</v>
      </c>
      <c r="BE147" s="163">
        <f>IF(N147="základná",J147,0)</f>
        <v>0</v>
      </c>
      <c r="BF147" s="163">
        <f>IF(N147="znížená",J147,0)</f>
        <v>325.85000000000002</v>
      </c>
      <c r="BG147" s="163">
        <f>IF(N147="zákl. prenesená",J147,0)</f>
        <v>0</v>
      </c>
      <c r="BH147" s="163">
        <f>IF(N147="zníž. prenesená",J147,0)</f>
        <v>0</v>
      </c>
      <c r="BI147" s="163">
        <f>IF(N147="nulová",J147,0)</f>
        <v>0</v>
      </c>
      <c r="BJ147" s="15" t="s">
        <v>83</v>
      </c>
      <c r="BK147" s="163">
        <f>ROUND(I147*H147,2)</f>
        <v>325.85000000000002</v>
      </c>
      <c r="BL147" s="15" t="s">
        <v>135</v>
      </c>
      <c r="BM147" s="162" t="s">
        <v>180</v>
      </c>
    </row>
    <row r="148" spans="1:65" s="12" customFormat="1" ht="22.9" customHeight="1" x14ac:dyDescent="0.2">
      <c r="B148" s="138"/>
      <c r="D148" s="139" t="s">
        <v>70</v>
      </c>
      <c r="E148" s="148" t="s">
        <v>482</v>
      </c>
      <c r="F148" s="148" t="s">
        <v>483</v>
      </c>
      <c r="J148" s="149">
        <f>BK148</f>
        <v>1.96</v>
      </c>
      <c r="L148" s="138"/>
      <c r="M148" s="142"/>
      <c r="N148" s="143"/>
      <c r="O148" s="143"/>
      <c r="P148" s="144">
        <f>P149</f>
        <v>3.9183999999999997</v>
      </c>
      <c r="Q148" s="143"/>
      <c r="R148" s="144">
        <f>R149</f>
        <v>0</v>
      </c>
      <c r="S148" s="143"/>
      <c r="T148" s="145">
        <f>T149</f>
        <v>0</v>
      </c>
      <c r="AR148" s="139" t="s">
        <v>78</v>
      </c>
      <c r="AT148" s="146" t="s">
        <v>70</v>
      </c>
      <c r="AU148" s="146" t="s">
        <v>78</v>
      </c>
      <c r="AY148" s="139" t="s">
        <v>129</v>
      </c>
      <c r="BK148" s="147">
        <f>BK149</f>
        <v>1.96</v>
      </c>
    </row>
    <row r="149" spans="1:65" s="2" customFormat="1" ht="33" customHeight="1" x14ac:dyDescent="0.2">
      <c r="A149" s="27"/>
      <c r="B149" s="150"/>
      <c r="C149" s="151" t="s">
        <v>181</v>
      </c>
      <c r="D149" s="151" t="s">
        <v>131</v>
      </c>
      <c r="E149" s="152" t="s">
        <v>484</v>
      </c>
      <c r="F149" s="153" t="s">
        <v>485</v>
      </c>
      <c r="G149" s="154" t="s">
        <v>199</v>
      </c>
      <c r="H149" s="155">
        <v>97.96</v>
      </c>
      <c r="I149" s="156">
        <v>0.02</v>
      </c>
      <c r="J149" s="156">
        <f>ROUND(I149*H149,2)</f>
        <v>1.96</v>
      </c>
      <c r="K149" s="157"/>
      <c r="L149" s="28"/>
      <c r="M149" s="182" t="s">
        <v>1</v>
      </c>
      <c r="N149" s="183" t="s">
        <v>37</v>
      </c>
      <c r="O149" s="184">
        <v>0.04</v>
      </c>
      <c r="P149" s="184">
        <f>O149*H149</f>
        <v>3.9183999999999997</v>
      </c>
      <c r="Q149" s="184">
        <v>0</v>
      </c>
      <c r="R149" s="184">
        <f>Q149*H149</f>
        <v>0</v>
      </c>
      <c r="S149" s="184">
        <v>0</v>
      </c>
      <c r="T149" s="185">
        <f>S149*H149</f>
        <v>0</v>
      </c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R149" s="162" t="s">
        <v>135</v>
      </c>
      <c r="AT149" s="162" t="s">
        <v>131</v>
      </c>
      <c r="AU149" s="162" t="s">
        <v>83</v>
      </c>
      <c r="AY149" s="15" t="s">
        <v>129</v>
      </c>
      <c r="BE149" s="163">
        <f>IF(N149="základná",J149,0)</f>
        <v>0</v>
      </c>
      <c r="BF149" s="163">
        <f>IF(N149="znížená",J149,0)</f>
        <v>1.96</v>
      </c>
      <c r="BG149" s="163">
        <f>IF(N149="zákl. prenesená",J149,0)</f>
        <v>0</v>
      </c>
      <c r="BH149" s="163">
        <f>IF(N149="zníž. prenesená",J149,0)</f>
        <v>0</v>
      </c>
      <c r="BI149" s="163">
        <f>IF(N149="nulová",J149,0)</f>
        <v>0</v>
      </c>
      <c r="BJ149" s="15" t="s">
        <v>83</v>
      </c>
      <c r="BK149" s="163">
        <f>ROUND(I149*H149,2)</f>
        <v>1.96</v>
      </c>
      <c r="BL149" s="15" t="s">
        <v>135</v>
      </c>
      <c r="BM149" s="162" t="s">
        <v>184</v>
      </c>
    </row>
    <row r="150" spans="1:65" s="2" customFormat="1" ht="6.95" customHeight="1" x14ac:dyDescent="0.2">
      <c r="A150" s="27"/>
      <c r="B150" s="45"/>
      <c r="C150" s="46"/>
      <c r="D150" s="46"/>
      <c r="E150" s="46"/>
      <c r="F150" s="46"/>
      <c r="G150" s="46"/>
      <c r="H150" s="46"/>
      <c r="I150" s="46"/>
      <c r="J150" s="46"/>
      <c r="K150" s="46"/>
      <c r="L150" s="28"/>
      <c r="M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</row>
  </sheetData>
  <autoFilter ref="C126:K149" xr:uid="{00000000-0009-0000-0000-000004000000}"/>
  <mergeCells count="11">
    <mergeCell ref="L2:V2"/>
    <mergeCell ref="E87:H87"/>
    <mergeCell ref="E89:H89"/>
    <mergeCell ref="E115:H115"/>
    <mergeCell ref="E117:H117"/>
    <mergeCell ref="E119:H119"/>
    <mergeCell ref="E7:H7"/>
    <mergeCell ref="E9:H9"/>
    <mergeCell ref="E11:H11"/>
    <mergeCell ref="E29:H29"/>
    <mergeCell ref="E85:H85"/>
  </mergeCells>
  <pageMargins left="0.39374999999999999" right="0.39374999999999999" top="0.39374999999999999" bottom="0.39374999999999999" header="0" footer="0"/>
  <pageSetup paperSize="9" scale="88" fitToHeight="100" orientation="portrait" blackAndWhite="1" r:id="rId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5</vt:i4>
      </vt:variant>
      <vt:variant>
        <vt:lpstr>Pomenované rozsahy</vt:lpstr>
      </vt:variant>
      <vt:variant>
        <vt:i4>10</vt:i4>
      </vt:variant>
    </vt:vector>
  </HeadingPairs>
  <TitlesOfParts>
    <vt:vector size="15" baseType="lpstr">
      <vt:lpstr>Rekapitulácia stavby</vt:lpstr>
      <vt:lpstr>01 nav. pr. 1 - Výmena vo...</vt:lpstr>
      <vt:lpstr>02 nav. pr. 1 - Zvýšenie ...</vt:lpstr>
      <vt:lpstr>01 nav. pr. 1 - Zvýšenie ...</vt:lpstr>
      <vt:lpstr>02 nav. pr. 1 - Predíženi...</vt:lpstr>
      <vt:lpstr>'01 nav. pr. 1 - Výmena vo...'!Názvy_tlače</vt:lpstr>
      <vt:lpstr>'01 nav. pr. 1 - Zvýšenie ...'!Názvy_tlače</vt:lpstr>
      <vt:lpstr>'02 nav. pr. 1 - Predíženi...'!Názvy_tlače</vt:lpstr>
      <vt:lpstr>'02 nav. pr. 1 - Zvýšenie ...'!Názvy_tlače</vt:lpstr>
      <vt:lpstr>'Rekapitulácia stavby'!Názvy_tlače</vt:lpstr>
      <vt:lpstr>'01 nav. pr. 1 - Výmena vo...'!Oblasť_tlače</vt:lpstr>
      <vt:lpstr>'01 nav. pr. 1 - Zvýšenie ...'!Oblasť_tlače</vt:lpstr>
      <vt:lpstr>'02 nav. pr. 1 - Predíženi...'!Oblasť_tlače</vt:lpstr>
      <vt:lpstr>'02 nav. pr. 1 - Zvýšenie ...'!Oblasť_tlače</vt:lpstr>
      <vt:lpstr>'Rekapitulácia stavby'!Oblasť_tlače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Letovanec Peter</dc:creator>
  <cp:lastModifiedBy>Sottnik Jozef</cp:lastModifiedBy>
  <cp:lastPrinted>2021-11-26T12:54:39Z</cp:lastPrinted>
  <dcterms:created xsi:type="dcterms:W3CDTF">2021-10-20T08:48:46Z</dcterms:created>
  <dcterms:modified xsi:type="dcterms:W3CDTF">2022-01-11T11:04:40Z</dcterms:modified>
</cp:coreProperties>
</file>