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SWIETELSKY\STAVBY\2020-21\TTSK Banka, Rekonš. a moder. cesty,HAVRAN (VS)\5. PODKLADY\DODATKY\DODATOK 1\ROZPOČTY\"/>
    </mc:Choice>
  </mc:AlternateContent>
  <xr:revisionPtr revIDLastSave="0" documentId="13_ncr:1_{E4875BD4-3BBC-4B19-ABF1-081D2D7309B9}" xr6:coauthVersionLast="45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Rekapitulácia stavby" sheetId="1" r:id="rId1"/>
    <sheet name="01 nav. pr. 1 - Výmena vo..." sheetId="2" r:id="rId2"/>
    <sheet name="03 - SO Oprava sieťového ..." sheetId="13" r:id="rId3"/>
    <sheet name="SO 204 LS NP" sheetId="6" r:id="rId4"/>
    <sheet name="SO 204 PS NP" sheetId="7" r:id="rId5"/>
    <sheet name="SO 205 LS NP" sheetId="8" r:id="rId6"/>
    <sheet name="SO 205 PS NP" sheetId="9" r:id="rId7"/>
    <sheet name="SO 206 LS NP " sheetId="10" r:id="rId8"/>
    <sheet name="SO 206 PS NP" sheetId="11" r:id="rId9"/>
  </sheets>
  <externalReferences>
    <externalReference r:id="rId10"/>
    <externalReference r:id="rId11"/>
  </externalReferences>
  <definedNames>
    <definedName name="_xlnm._FilterDatabase" localSheetId="1" hidden="1">'01 nav. pr. 1 - Výmena vo...'!$C$128:$K$248</definedName>
    <definedName name="_xlnm._FilterDatabase" localSheetId="2" hidden="1">'03 - SO Oprava sieťového ...'!$C$122:$K$136</definedName>
    <definedName name="_xlnm._FilterDatabase" hidden="1">#REF!</definedName>
    <definedName name="AppPATH2">#REF!</definedName>
    <definedName name="Asfaltovanie">#REF!</definedName>
    <definedName name="Book_zaklad">#REF!</definedName>
    <definedName name="fakt1R">#REF!</definedName>
    <definedName name="Geodetické_práce">#REF!</definedName>
    <definedName name="I_doprava_zamestn.">#REF!</definedName>
    <definedName name="I_montaz">#REF!</definedName>
    <definedName name="I_uzemne___vplyvy">#REF!</definedName>
    <definedName name="I_zariadenie_staveniska">#REF!</definedName>
    <definedName name="Konštrukcia_pre_VCAP_spojky">#REF!</definedName>
    <definedName name="Montáž_súborov">#REF!</definedName>
    <definedName name="Náhrada_škôd">#REF!</definedName>
    <definedName name="_xlnm.Print_Titles" localSheetId="1">'01 nav. pr. 1 - Výmena vo...'!$128:$128</definedName>
    <definedName name="_xlnm.Print_Titles" localSheetId="2">'03 - SO Oprava sieťového ...'!$122:$122</definedName>
    <definedName name="_xlnm.Print_Titles" localSheetId="0">'Rekapitulácia stavby'!$90:$90</definedName>
    <definedName name="_xlnm.Print_Titles" localSheetId="3">'SO 204 LS NP'!$113:$113</definedName>
    <definedName name="_xlnm.Print_Titles" localSheetId="4">'SO 204 PS NP'!$113:$113</definedName>
    <definedName name="_xlnm.Print_Titles" localSheetId="5">'SO 205 LS NP'!$113:$113</definedName>
    <definedName name="_xlnm.Print_Titles" localSheetId="6">'SO 205 PS NP'!$113:$113</definedName>
    <definedName name="_xlnm.Print_Titles" localSheetId="7">'SO 206 LS NP '!$113:$113</definedName>
    <definedName name="_xlnm.Print_Titles" localSheetId="8">'SO 206 PS NP'!$113:$113</definedName>
    <definedName name="_xlnm.Print_Area" localSheetId="1">'01 nav. pr. 1 - Výmena vo...'!$C$114:$J$248</definedName>
    <definedName name="_xlnm.Print_Area" localSheetId="2">'03 - SO Oprava sieťového ...'!$C$4:$J$74,'03 - SO Oprava sieťového ...'!$C$108:$J$136</definedName>
    <definedName name="_xlnm.Print_Area" localSheetId="0">'Rekapitulácia stavby'!$D$4:$AO$74,'Rekapitulácia stavby'!$C$80:$AQ$103</definedName>
    <definedName name="_xlnm.Print_Area" localSheetId="3">'SO 204 LS NP'!$C$4:$Q$68,'SO 204 LS NP'!$C$74:$Q$97,'SO 204 LS NP'!$C$103:$Q$136</definedName>
    <definedName name="_xlnm.Print_Area" localSheetId="4">'SO 204 PS NP'!$C$4:$Q$68,'SO 204 PS NP'!$C$74:$Q$97,'SO 204 PS NP'!$C$103:$Q$136</definedName>
    <definedName name="_xlnm.Print_Area" localSheetId="5">'SO 205 LS NP'!$C$4:$Q$68,'SO 205 LS NP'!$C$74:$Q$97,'SO 205 LS NP'!$C$103:$Q$136</definedName>
    <definedName name="_xlnm.Print_Area" localSheetId="6">'SO 205 PS NP'!$C$4:$Q$68,'SO 205 PS NP'!$C$74:$Q$97,'SO 205 PS NP'!$C$103:$Q$136</definedName>
    <definedName name="_xlnm.Print_Area" localSheetId="7">'SO 206 LS NP '!$C$4:$Q$68,'SO 206 LS NP '!$C$74:$Q$97,'SO 206 LS NP '!$C$103:$Q$136</definedName>
    <definedName name="_xlnm.Print_Area" localSheetId="8">'SO 206 PS NP'!$C$4:$Q$68,'SO 206 PS NP'!$C$74:$Q$97,'SO 206 PS NP'!$C$103:$Q$136</definedName>
    <definedName name="P_doprava_zamestn.">#REF!</definedName>
    <definedName name="P_montaz">#REF!</definedName>
    <definedName name="P_uzemne___vplyvy">#REF!</definedName>
    <definedName name="P_zariadenie_staveniska">#REF!</definedName>
    <definedName name="PE_trubky_pre_optiku">#REF!</definedName>
    <definedName name="Pokládka_káblov">#REF!</definedName>
    <definedName name="Prevadzka_Yes_no">#REF!</definedName>
    <definedName name="Prevádzkové_súbory">#REF!</definedName>
    <definedName name="Rekapitulácia">#REF!</definedName>
    <definedName name="Saved_zaklad">#REF!</definedName>
    <definedName name="Súhrnný_rozpočet">#REF!</definedName>
    <definedName name="Tlaková_ochrana">#REF!</definedName>
    <definedName name="Zučtovací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6" i="11" l="1"/>
  <c r="F106" i="10"/>
  <c r="F106" i="9"/>
  <c r="F77" i="9"/>
  <c r="F106" i="8"/>
  <c r="F77" i="8"/>
  <c r="F106" i="7"/>
  <c r="F77" i="7"/>
  <c r="F106" i="6"/>
  <c r="F77" i="6"/>
  <c r="E121" i="2" l="1"/>
  <c r="BK136" i="13" l="1"/>
  <c r="BI136" i="13"/>
  <c r="BH136" i="13"/>
  <c r="BG136" i="13"/>
  <c r="BF136" i="13"/>
  <c r="BE136" i="13"/>
  <c r="T136" i="13"/>
  <c r="R136" i="13"/>
  <c r="R135" i="13" s="1"/>
  <c r="P136" i="13"/>
  <c r="P135" i="13" s="1"/>
  <c r="J136" i="13"/>
  <c r="BK135" i="13"/>
  <c r="T135" i="13"/>
  <c r="J135" i="13"/>
  <c r="BK134" i="13"/>
  <c r="BI134" i="13"/>
  <c r="BH134" i="13"/>
  <c r="BG134" i="13"/>
  <c r="BF134" i="13"/>
  <c r="BE134" i="13"/>
  <c r="T134" i="13"/>
  <c r="R134" i="13"/>
  <c r="P134" i="13"/>
  <c r="J134" i="13"/>
  <c r="BK133" i="13"/>
  <c r="BI133" i="13"/>
  <c r="BH133" i="13"/>
  <c r="BG133" i="13"/>
  <c r="BF133" i="13"/>
  <c r="BE133" i="13"/>
  <c r="T133" i="13"/>
  <c r="R133" i="13"/>
  <c r="P133" i="13"/>
  <c r="J133" i="13"/>
  <c r="BK132" i="13"/>
  <c r="BI132" i="13"/>
  <c r="BH132" i="13"/>
  <c r="BG132" i="13"/>
  <c r="BF132" i="13"/>
  <c r="BE132" i="13"/>
  <c r="T132" i="13"/>
  <c r="R132" i="13"/>
  <c r="P132" i="13"/>
  <c r="J132" i="13"/>
  <c r="BK131" i="13"/>
  <c r="BK130" i="13" s="1"/>
  <c r="J130" i="13" s="1"/>
  <c r="J100" i="13" s="1"/>
  <c r="BI131" i="13"/>
  <c r="BH131" i="13"/>
  <c r="BG131" i="13"/>
  <c r="BF131" i="13"/>
  <c r="BE131" i="13"/>
  <c r="T131" i="13"/>
  <c r="R131" i="13"/>
  <c r="R130" i="13" s="1"/>
  <c r="P131" i="13"/>
  <c r="P130" i="13" s="1"/>
  <c r="J131" i="13"/>
  <c r="BK129" i="13"/>
  <c r="BI129" i="13"/>
  <c r="BH129" i="13"/>
  <c r="BG129" i="13"/>
  <c r="BE129" i="13"/>
  <c r="T129" i="13"/>
  <c r="R129" i="13"/>
  <c r="P129" i="13"/>
  <c r="J129" i="13"/>
  <c r="BF129" i="13" s="1"/>
  <c r="BK128" i="13"/>
  <c r="BI128" i="13"/>
  <c r="BH128" i="13"/>
  <c r="BG128" i="13"/>
  <c r="BE128" i="13"/>
  <c r="T128" i="13"/>
  <c r="R128" i="13"/>
  <c r="P128" i="13"/>
  <c r="P127" i="13" s="1"/>
  <c r="J128" i="13"/>
  <c r="BF128" i="13" s="1"/>
  <c r="BK126" i="13"/>
  <c r="BI126" i="13"/>
  <c r="BH126" i="13"/>
  <c r="BG126" i="13"/>
  <c r="BE126" i="13"/>
  <c r="T126" i="13"/>
  <c r="T125" i="13" s="1"/>
  <c r="R126" i="13"/>
  <c r="P126" i="13"/>
  <c r="P125" i="13" s="1"/>
  <c r="J126" i="13"/>
  <c r="BF126" i="13" s="1"/>
  <c r="BK125" i="13"/>
  <c r="J125" i="13" s="1"/>
  <c r="J98" i="13" s="1"/>
  <c r="R125" i="13"/>
  <c r="F120" i="13"/>
  <c r="F119" i="13"/>
  <c r="J117" i="13"/>
  <c r="F117" i="13"/>
  <c r="E115" i="13"/>
  <c r="J101" i="13"/>
  <c r="F92" i="13"/>
  <c r="F91" i="13"/>
  <c r="J89" i="13"/>
  <c r="F89" i="13"/>
  <c r="E87" i="13"/>
  <c r="J37" i="13"/>
  <c r="J36" i="13"/>
  <c r="J35" i="13"/>
  <c r="J26" i="13"/>
  <c r="E26" i="13"/>
  <c r="J92" i="13" s="1"/>
  <c r="J25" i="13"/>
  <c r="J23" i="13"/>
  <c r="E23" i="13"/>
  <c r="J119" i="13" s="1"/>
  <c r="J22" i="13"/>
  <c r="E7" i="13"/>
  <c r="E111" i="13" s="1"/>
  <c r="F36" i="13" l="1"/>
  <c r="T130" i="13"/>
  <c r="E83" i="13"/>
  <c r="BK127" i="13"/>
  <c r="J127" i="13" s="1"/>
  <c r="J99" i="13" s="1"/>
  <c r="J33" i="13"/>
  <c r="R127" i="13"/>
  <c r="R124" i="13" s="1"/>
  <c r="R123" i="13" s="1"/>
  <c r="T127" i="13"/>
  <c r="T124" i="13" s="1"/>
  <c r="T123" i="13" s="1"/>
  <c r="F35" i="13"/>
  <c r="F37" i="13"/>
  <c r="F33" i="13"/>
  <c r="P124" i="13"/>
  <c r="P123" i="13" s="1"/>
  <c r="F34" i="13"/>
  <c r="J34" i="13"/>
  <c r="J91" i="13"/>
  <c r="J120" i="13"/>
  <c r="BK124" i="13" l="1"/>
  <c r="BK123" i="13" s="1"/>
  <c r="J123" i="13" s="1"/>
  <c r="J124" i="13"/>
  <c r="J97" i="13" s="1"/>
  <c r="J96" i="13" l="1"/>
  <c r="J39" i="13"/>
  <c r="BD95" i="1" l="1"/>
  <c r="AN95" i="1"/>
  <c r="L83" i="1" l="1"/>
  <c r="BD101" i="1" l="1"/>
  <c r="BC101" i="1"/>
  <c r="AY101" i="1" s="1"/>
  <c r="BB101" i="1"/>
  <c r="AX101" i="1" s="1"/>
  <c r="BA101" i="1"/>
  <c r="AW101" i="1" s="1"/>
  <c r="AZ101" i="1"/>
  <c r="AV101" i="1"/>
  <c r="AT101" i="1" s="1"/>
  <c r="AU101" i="1"/>
  <c r="AS101" i="1"/>
  <c r="BD100" i="1"/>
  <c r="BC100" i="1"/>
  <c r="BB100" i="1"/>
  <c r="BA100" i="1"/>
  <c r="AZ100" i="1"/>
  <c r="AY100" i="1"/>
  <c r="AX100" i="1"/>
  <c r="AW100" i="1"/>
  <c r="AV100" i="1"/>
  <c r="AT100" i="1" s="1"/>
  <c r="AU100" i="1"/>
  <c r="AS100" i="1"/>
  <c r="BD99" i="1"/>
  <c r="BC99" i="1"/>
  <c r="BB99" i="1"/>
  <c r="AX99" i="1" s="1"/>
  <c r="BA99" i="1"/>
  <c r="AW99" i="1" s="1"/>
  <c r="AZ99" i="1"/>
  <c r="AV99" i="1" s="1"/>
  <c r="AT99" i="1" s="1"/>
  <c r="AY99" i="1"/>
  <c r="AU99" i="1"/>
  <c r="AS99" i="1"/>
  <c r="BD98" i="1"/>
  <c r="BC98" i="1"/>
  <c r="AY98" i="1" s="1"/>
  <c r="BB98" i="1"/>
  <c r="AX98" i="1" s="1"/>
  <c r="BA98" i="1"/>
  <c r="AZ98" i="1"/>
  <c r="AW98" i="1"/>
  <c r="AV98" i="1"/>
  <c r="AT98" i="1" s="1"/>
  <c r="AU98" i="1"/>
  <c r="AS98" i="1"/>
  <c r="BD97" i="1"/>
  <c r="BC97" i="1"/>
  <c r="BB97" i="1"/>
  <c r="BA97" i="1"/>
  <c r="AZ97" i="1"/>
  <c r="AV97" i="1" s="1"/>
  <c r="AT97" i="1" s="1"/>
  <c r="AY97" i="1"/>
  <c r="AX97" i="1"/>
  <c r="AW97" i="1"/>
  <c r="AU97" i="1"/>
  <c r="AS97" i="1"/>
  <c r="BK136" i="11" l="1"/>
  <c r="BK135" i="11" s="1"/>
  <c r="N135" i="11" s="1"/>
  <c r="N93" i="11" s="1"/>
  <c r="BI136" i="11"/>
  <c r="BH136" i="11"/>
  <c r="BG136" i="11"/>
  <c r="BE136" i="11"/>
  <c r="AA136" i="11"/>
  <c r="AA135" i="11" s="1"/>
  <c r="Y136" i="11"/>
  <c r="Y135" i="11" s="1"/>
  <c r="W136" i="11"/>
  <c r="W135" i="11" s="1"/>
  <c r="N136" i="11"/>
  <c r="BF136" i="11" s="1"/>
  <c r="BK134" i="11"/>
  <c r="BK133" i="11" s="1"/>
  <c r="N133" i="11" s="1"/>
  <c r="N92" i="11" s="1"/>
  <c r="BI134" i="11"/>
  <c r="BH134" i="11"/>
  <c r="BG134" i="11"/>
  <c r="BE134" i="11"/>
  <c r="AA134" i="11"/>
  <c r="AA133" i="11" s="1"/>
  <c r="Y134" i="11"/>
  <c r="W134" i="11"/>
  <c r="W133" i="11" s="1"/>
  <c r="N134" i="11"/>
  <c r="BF134" i="11" s="1"/>
  <c r="Y133" i="11"/>
  <c r="BK132" i="11"/>
  <c r="BI132" i="11"/>
  <c r="BH132" i="11"/>
  <c r="BG132" i="11"/>
  <c r="BE132" i="11"/>
  <c r="AA132" i="11"/>
  <c r="AA130" i="11" s="1"/>
  <c r="Y132" i="11"/>
  <c r="W132" i="11"/>
  <c r="N132" i="11"/>
  <c r="BF132" i="11" s="1"/>
  <c r="BK131" i="11"/>
  <c r="BK130" i="11" s="1"/>
  <c r="N130" i="11" s="1"/>
  <c r="N91" i="11" s="1"/>
  <c r="BI131" i="11"/>
  <c r="BH131" i="11"/>
  <c r="BG131" i="11"/>
  <c r="BF131" i="11"/>
  <c r="BE131" i="11"/>
  <c r="AA131" i="11"/>
  <c r="Y131" i="11"/>
  <c r="W131" i="11"/>
  <c r="W130" i="11" s="1"/>
  <c r="N131" i="11"/>
  <c r="BK129" i="11"/>
  <c r="BI129" i="11"/>
  <c r="BH129" i="11"/>
  <c r="BG129" i="11"/>
  <c r="BE129" i="11"/>
  <c r="AA129" i="11"/>
  <c r="Y129" i="11"/>
  <c r="W129" i="11"/>
  <c r="N129" i="11"/>
  <c r="BF129" i="11" s="1"/>
  <c r="BK128" i="11"/>
  <c r="BI128" i="11"/>
  <c r="BH128" i="11"/>
  <c r="BG128" i="11"/>
  <c r="BE128" i="11"/>
  <c r="AA128" i="11"/>
  <c r="Y128" i="11"/>
  <c r="Y126" i="11" s="1"/>
  <c r="W128" i="11"/>
  <c r="N128" i="11"/>
  <c r="BF128" i="11" s="1"/>
  <c r="BK127" i="11"/>
  <c r="BK126" i="11" s="1"/>
  <c r="N126" i="11" s="1"/>
  <c r="N90" i="11" s="1"/>
  <c r="BI127" i="11"/>
  <c r="BH127" i="11"/>
  <c r="BG127" i="11"/>
  <c r="BE127" i="11"/>
  <c r="AA127" i="11"/>
  <c r="Y127" i="11"/>
  <c r="W127" i="11"/>
  <c r="W126" i="11" s="1"/>
  <c r="N127" i="11"/>
  <c r="BF127" i="11" s="1"/>
  <c r="BK125" i="11"/>
  <c r="BI125" i="11"/>
  <c r="BH125" i="11"/>
  <c r="BG125" i="11"/>
  <c r="BE125" i="11"/>
  <c r="AA125" i="11"/>
  <c r="Y125" i="11"/>
  <c r="W125" i="11"/>
  <c r="N125" i="11"/>
  <c r="BF125" i="11" s="1"/>
  <c r="BK124" i="11"/>
  <c r="BI124" i="11"/>
  <c r="BH124" i="11"/>
  <c r="BG124" i="11"/>
  <c r="BE124" i="11"/>
  <c r="AA124" i="11"/>
  <c r="Y124" i="11"/>
  <c r="W124" i="11"/>
  <c r="N124" i="11"/>
  <c r="BF124" i="11" s="1"/>
  <c r="BK123" i="11"/>
  <c r="BK122" i="11" s="1"/>
  <c r="N122" i="11" s="1"/>
  <c r="N89" i="11" s="1"/>
  <c r="BI123" i="11"/>
  <c r="BH123" i="11"/>
  <c r="BG123" i="11"/>
  <c r="BE123" i="11"/>
  <c r="AA123" i="11"/>
  <c r="AA122" i="11" s="1"/>
  <c r="Y123" i="11"/>
  <c r="W123" i="11"/>
  <c r="N123" i="11"/>
  <c r="BF123" i="11" s="1"/>
  <c r="BK121" i="11"/>
  <c r="BI121" i="11"/>
  <c r="BH121" i="11"/>
  <c r="BG121" i="11"/>
  <c r="BF121" i="11"/>
  <c r="BE121" i="11"/>
  <c r="AA121" i="11"/>
  <c r="Y121" i="11"/>
  <c r="W121" i="11"/>
  <c r="N121" i="11"/>
  <c r="BK120" i="11"/>
  <c r="BI120" i="11"/>
  <c r="BH120" i="11"/>
  <c r="BG120" i="11"/>
  <c r="BE120" i="11"/>
  <c r="AA120" i="11"/>
  <c r="Y120" i="11"/>
  <c r="W120" i="11"/>
  <c r="N120" i="11"/>
  <c r="BF120" i="11" s="1"/>
  <c r="BK119" i="11"/>
  <c r="BI119" i="11"/>
  <c r="BH119" i="11"/>
  <c r="BG119" i="11"/>
  <c r="BF119" i="11"/>
  <c r="BE119" i="11"/>
  <c r="AA119" i="11"/>
  <c r="Y119" i="11"/>
  <c r="W119" i="11"/>
  <c r="N119" i="11"/>
  <c r="BK118" i="11"/>
  <c r="BI118" i="11"/>
  <c r="BH118" i="11"/>
  <c r="BG118" i="11"/>
  <c r="BE118" i="11"/>
  <c r="AA118" i="11"/>
  <c r="Y118" i="11"/>
  <c r="W118" i="11"/>
  <c r="N118" i="11"/>
  <c r="BF118" i="11" s="1"/>
  <c r="BK117" i="11"/>
  <c r="BK116" i="11" s="1"/>
  <c r="N116" i="11" s="1"/>
  <c r="N88" i="11" s="1"/>
  <c r="BI117" i="11"/>
  <c r="BH117" i="11"/>
  <c r="BG117" i="11"/>
  <c r="BF117" i="11"/>
  <c r="BE117" i="11"/>
  <c r="AA117" i="11"/>
  <c r="Y117" i="11"/>
  <c r="W117" i="11"/>
  <c r="N117" i="11"/>
  <c r="F108" i="11"/>
  <c r="F82" i="11"/>
  <c r="F81" i="11"/>
  <c r="F79" i="11"/>
  <c r="F77" i="11"/>
  <c r="F76" i="11"/>
  <c r="M28" i="11"/>
  <c r="M82" i="11"/>
  <c r="M81" i="11"/>
  <c r="M79" i="11"/>
  <c r="BK136" i="10"/>
  <c r="BK135" i="10" s="1"/>
  <c r="N135" i="10" s="1"/>
  <c r="N93" i="10" s="1"/>
  <c r="BI136" i="10"/>
  <c r="BH136" i="10"/>
  <c r="BG136" i="10"/>
  <c r="BE136" i="10"/>
  <c r="AA136" i="10"/>
  <c r="AA135" i="10" s="1"/>
  <c r="Y136" i="10"/>
  <c r="Y135" i="10" s="1"/>
  <c r="W136" i="10"/>
  <c r="W135" i="10" s="1"/>
  <c r="N136" i="10"/>
  <c r="BF136" i="10" s="1"/>
  <c r="BK134" i="10"/>
  <c r="BK133" i="10" s="1"/>
  <c r="N133" i="10" s="1"/>
  <c r="N92" i="10" s="1"/>
  <c r="BI134" i="10"/>
  <c r="BH134" i="10"/>
  <c r="BG134" i="10"/>
  <c r="BE134" i="10"/>
  <c r="AA134" i="10"/>
  <c r="AA133" i="10" s="1"/>
  <c r="Y134" i="10"/>
  <c r="Y133" i="10" s="1"/>
  <c r="W134" i="10"/>
  <c r="N134" i="10"/>
  <c r="BF134" i="10" s="1"/>
  <c r="W133" i="10"/>
  <c r="BK132" i="10"/>
  <c r="BI132" i="10"/>
  <c r="BH132" i="10"/>
  <c r="BG132" i="10"/>
  <c r="BF132" i="10"/>
  <c r="BE132" i="10"/>
  <c r="AA132" i="10"/>
  <c r="Y132" i="10"/>
  <c r="Y130" i="10" s="1"/>
  <c r="W132" i="10"/>
  <c r="N132" i="10"/>
  <c r="BK131" i="10"/>
  <c r="BI131" i="10"/>
  <c r="BH131" i="10"/>
  <c r="BG131" i="10"/>
  <c r="BE131" i="10"/>
  <c r="AA131" i="10"/>
  <c r="AA130" i="10" s="1"/>
  <c r="Y131" i="10"/>
  <c r="W131" i="10"/>
  <c r="N131" i="10"/>
  <c r="BF131" i="10" s="1"/>
  <c r="BK129" i="10"/>
  <c r="BI129" i="10"/>
  <c r="BH129" i="10"/>
  <c r="BG129" i="10"/>
  <c r="BE129" i="10"/>
  <c r="AA129" i="10"/>
  <c r="Y129" i="10"/>
  <c r="W129" i="10"/>
  <c r="N129" i="10"/>
  <c r="BF129" i="10" s="1"/>
  <c r="BK128" i="10"/>
  <c r="BI128" i="10"/>
  <c r="BH128" i="10"/>
  <c r="BG128" i="10"/>
  <c r="BE128" i="10"/>
  <c r="AA128" i="10"/>
  <c r="Y128" i="10"/>
  <c r="W128" i="10"/>
  <c r="N128" i="10"/>
  <c r="BF128" i="10" s="1"/>
  <c r="BK127" i="10"/>
  <c r="BK126" i="10" s="1"/>
  <c r="N126" i="10" s="1"/>
  <c r="N90" i="10" s="1"/>
  <c r="BI127" i="10"/>
  <c r="BH127" i="10"/>
  <c r="BG127" i="10"/>
  <c r="BE127" i="10"/>
  <c r="AA127" i="10"/>
  <c r="Y127" i="10"/>
  <c r="Y126" i="10" s="1"/>
  <c r="W127" i="10"/>
  <c r="W126" i="10" s="1"/>
  <c r="N127" i="10"/>
  <c r="BF127" i="10" s="1"/>
  <c r="BK125" i="10"/>
  <c r="BI125" i="10"/>
  <c r="BH125" i="10"/>
  <c r="BG125" i="10"/>
  <c r="BF125" i="10"/>
  <c r="BE125" i="10"/>
  <c r="AA125" i="10"/>
  <c r="Y125" i="10"/>
  <c r="W125" i="10"/>
  <c r="N125" i="10"/>
  <c r="BK124" i="10"/>
  <c r="BI124" i="10"/>
  <c r="BH124" i="10"/>
  <c r="BG124" i="10"/>
  <c r="BE124" i="10"/>
  <c r="AA124" i="10"/>
  <c r="Y124" i="10"/>
  <c r="W124" i="10"/>
  <c r="N124" i="10"/>
  <c r="BF124" i="10" s="1"/>
  <c r="BK123" i="10"/>
  <c r="BK122" i="10" s="1"/>
  <c r="N122" i="10" s="1"/>
  <c r="N89" i="10" s="1"/>
  <c r="BI123" i="10"/>
  <c r="BH123" i="10"/>
  <c r="BG123" i="10"/>
  <c r="BE123" i="10"/>
  <c r="AA123" i="10"/>
  <c r="Y123" i="10"/>
  <c r="Y122" i="10" s="1"/>
  <c r="W123" i="10"/>
  <c r="W122" i="10" s="1"/>
  <c r="N123" i="10"/>
  <c r="BF123" i="10" s="1"/>
  <c r="BK121" i="10"/>
  <c r="BI121" i="10"/>
  <c r="BH121" i="10"/>
  <c r="BG121" i="10"/>
  <c r="BF121" i="10"/>
  <c r="BE121" i="10"/>
  <c r="AA121" i="10"/>
  <c r="Y121" i="10"/>
  <c r="W121" i="10"/>
  <c r="N121" i="10"/>
  <c r="BK120" i="10"/>
  <c r="BI120" i="10"/>
  <c r="BH120" i="10"/>
  <c r="BG120" i="10"/>
  <c r="BE120" i="10"/>
  <c r="AA120" i="10"/>
  <c r="Y120" i="10"/>
  <c r="W120" i="10"/>
  <c r="N120" i="10"/>
  <c r="BF120" i="10" s="1"/>
  <c r="BK119" i="10"/>
  <c r="BI119" i="10"/>
  <c r="H34" i="10" s="1"/>
  <c r="BH119" i="10"/>
  <c r="BG119" i="10"/>
  <c r="BE119" i="10"/>
  <c r="AA119" i="10"/>
  <c r="Y119" i="10"/>
  <c r="W119" i="10"/>
  <c r="N119" i="10"/>
  <c r="BF119" i="10" s="1"/>
  <c r="BK118" i="10"/>
  <c r="BI118" i="10"/>
  <c r="BH118" i="10"/>
  <c r="BG118" i="10"/>
  <c r="BE118" i="10"/>
  <c r="AA118" i="10"/>
  <c r="Y118" i="10"/>
  <c r="W118" i="10"/>
  <c r="N118" i="10"/>
  <c r="BF118" i="10" s="1"/>
  <c r="BK117" i="10"/>
  <c r="BI117" i="10"/>
  <c r="BH117" i="10"/>
  <c r="BG117" i="10"/>
  <c r="BF117" i="10"/>
  <c r="BE117" i="10"/>
  <c r="AA117" i="10"/>
  <c r="AA116" i="10" s="1"/>
  <c r="Y117" i="10"/>
  <c r="Y116" i="10" s="1"/>
  <c r="W117" i="10"/>
  <c r="N117" i="10"/>
  <c r="F108" i="10"/>
  <c r="F82" i="10"/>
  <c r="F81" i="10"/>
  <c r="F79" i="10"/>
  <c r="F77" i="10"/>
  <c r="F76" i="10"/>
  <c r="H33" i="10"/>
  <c r="M28" i="10"/>
  <c r="M82" i="10"/>
  <c r="M81" i="10"/>
  <c r="M79" i="10"/>
  <c r="BK136" i="9"/>
  <c r="BK135" i="9" s="1"/>
  <c r="N135" i="9" s="1"/>
  <c r="N93" i="9" s="1"/>
  <c r="BI136" i="9"/>
  <c r="BH136" i="9"/>
  <c r="BG136" i="9"/>
  <c r="BE136" i="9"/>
  <c r="AA136" i="9"/>
  <c r="AA135" i="9" s="1"/>
  <c r="Y136" i="9"/>
  <c r="W136" i="9"/>
  <c r="W135" i="9" s="1"/>
  <c r="N136" i="9"/>
  <c r="BF136" i="9" s="1"/>
  <c r="Y135" i="9"/>
  <c r="BK134" i="9"/>
  <c r="BK133" i="9" s="1"/>
  <c r="N133" i="9" s="1"/>
  <c r="N92" i="9" s="1"/>
  <c r="BI134" i="9"/>
  <c r="BH134" i="9"/>
  <c r="BG134" i="9"/>
  <c r="BE134" i="9"/>
  <c r="AA134" i="9"/>
  <c r="AA133" i="9" s="1"/>
  <c r="Y134" i="9"/>
  <c r="Y133" i="9" s="1"/>
  <c r="W134" i="9"/>
  <c r="W133" i="9" s="1"/>
  <c r="N134" i="9"/>
  <c r="BF134" i="9" s="1"/>
  <c r="BK132" i="9"/>
  <c r="BI132" i="9"/>
  <c r="BH132" i="9"/>
  <c r="BG132" i="9"/>
  <c r="BF132" i="9"/>
  <c r="BE132" i="9"/>
  <c r="AA132" i="9"/>
  <c r="Y132" i="9"/>
  <c r="W132" i="9"/>
  <c r="N132" i="9"/>
  <c r="BK131" i="9"/>
  <c r="BK130" i="9" s="1"/>
  <c r="N130" i="9" s="1"/>
  <c r="N91" i="9" s="1"/>
  <c r="BI131" i="9"/>
  <c r="BH131" i="9"/>
  <c r="BG131" i="9"/>
  <c r="BE131" i="9"/>
  <c r="AA131" i="9"/>
  <c r="Y131" i="9"/>
  <c r="W131" i="9"/>
  <c r="W130" i="9" s="1"/>
  <c r="N131" i="9"/>
  <c r="BF131" i="9" s="1"/>
  <c r="Y130" i="9"/>
  <c r="BK129" i="9"/>
  <c r="BI129" i="9"/>
  <c r="BH129" i="9"/>
  <c r="BG129" i="9"/>
  <c r="BE129" i="9"/>
  <c r="AA129" i="9"/>
  <c r="Y129" i="9"/>
  <c r="W129" i="9"/>
  <c r="N129" i="9"/>
  <c r="BF129" i="9" s="1"/>
  <c r="BK128" i="9"/>
  <c r="BI128" i="9"/>
  <c r="BH128" i="9"/>
  <c r="BG128" i="9"/>
  <c r="BE128" i="9"/>
  <c r="AA128" i="9"/>
  <c r="Y128" i="9"/>
  <c r="W128" i="9"/>
  <c r="W126" i="9" s="1"/>
  <c r="N128" i="9"/>
  <c r="BF128" i="9" s="1"/>
  <c r="BK127" i="9"/>
  <c r="BI127" i="9"/>
  <c r="BH127" i="9"/>
  <c r="BG127" i="9"/>
  <c r="BE127" i="9"/>
  <c r="AA127" i="9"/>
  <c r="AA126" i="9" s="1"/>
  <c r="Y127" i="9"/>
  <c r="Y126" i="9" s="1"/>
  <c r="W127" i="9"/>
  <c r="N127" i="9"/>
  <c r="BF127" i="9" s="1"/>
  <c r="BK125" i="9"/>
  <c r="BI125" i="9"/>
  <c r="BH125" i="9"/>
  <c r="BG125" i="9"/>
  <c r="BE125" i="9"/>
  <c r="AA125" i="9"/>
  <c r="Y125" i="9"/>
  <c r="W125" i="9"/>
  <c r="N125" i="9"/>
  <c r="BF125" i="9" s="1"/>
  <c r="BK124" i="9"/>
  <c r="BI124" i="9"/>
  <c r="BH124" i="9"/>
  <c r="BG124" i="9"/>
  <c r="BE124" i="9"/>
  <c r="AA124" i="9"/>
  <c r="Y124" i="9"/>
  <c r="W124" i="9"/>
  <c r="N124" i="9"/>
  <c r="BF124" i="9" s="1"/>
  <c r="BK123" i="9"/>
  <c r="BI123" i="9"/>
  <c r="BH123" i="9"/>
  <c r="BG123" i="9"/>
  <c r="BE123" i="9"/>
  <c r="AA123" i="9"/>
  <c r="Y123" i="9"/>
  <c r="Y122" i="9" s="1"/>
  <c r="W123" i="9"/>
  <c r="N123" i="9"/>
  <c r="BF123" i="9" s="1"/>
  <c r="BK121" i="9"/>
  <c r="BI121" i="9"/>
  <c r="BH121" i="9"/>
  <c r="BG121" i="9"/>
  <c r="BE121" i="9"/>
  <c r="AA121" i="9"/>
  <c r="Y121" i="9"/>
  <c r="W121" i="9"/>
  <c r="N121" i="9"/>
  <c r="BF121" i="9" s="1"/>
  <c r="BK120" i="9"/>
  <c r="BI120" i="9"/>
  <c r="BH120" i="9"/>
  <c r="BG120" i="9"/>
  <c r="BE120" i="9"/>
  <c r="AA120" i="9"/>
  <c r="Y120" i="9"/>
  <c r="W120" i="9"/>
  <c r="N120" i="9"/>
  <c r="BF120" i="9" s="1"/>
  <c r="BK119" i="9"/>
  <c r="BI119" i="9"/>
  <c r="BH119" i="9"/>
  <c r="BG119" i="9"/>
  <c r="BE119" i="9"/>
  <c r="AA119" i="9"/>
  <c r="Y119" i="9"/>
  <c r="W119" i="9"/>
  <c r="N119" i="9"/>
  <c r="BF119" i="9" s="1"/>
  <c r="BK118" i="9"/>
  <c r="BI118" i="9"/>
  <c r="BH118" i="9"/>
  <c r="BG118" i="9"/>
  <c r="BE118" i="9"/>
  <c r="AA118" i="9"/>
  <c r="Y118" i="9"/>
  <c r="W118" i="9"/>
  <c r="N118" i="9"/>
  <c r="BF118" i="9" s="1"/>
  <c r="BK117" i="9"/>
  <c r="BI117" i="9"/>
  <c r="BH117" i="9"/>
  <c r="BG117" i="9"/>
  <c r="BE117" i="9"/>
  <c r="AA117" i="9"/>
  <c r="Y117" i="9"/>
  <c r="W117" i="9"/>
  <c r="N117" i="9"/>
  <c r="BF117" i="9" s="1"/>
  <c r="F111" i="9"/>
  <c r="F110" i="9"/>
  <c r="F108" i="9"/>
  <c r="F82" i="9"/>
  <c r="F81" i="9"/>
  <c r="F79" i="9"/>
  <c r="M28" i="9"/>
  <c r="O21" i="9"/>
  <c r="E21" i="9"/>
  <c r="M82" i="9" s="1"/>
  <c r="O20" i="9"/>
  <c r="O18" i="9"/>
  <c r="E18" i="9"/>
  <c r="M81" i="9" s="1"/>
  <c r="O17" i="9"/>
  <c r="M79" i="9"/>
  <c r="F6" i="9"/>
  <c r="F76" i="9" s="1"/>
  <c r="BK136" i="8"/>
  <c r="BK135" i="8" s="1"/>
  <c r="N135" i="8" s="1"/>
  <c r="N93" i="8" s="1"/>
  <c r="BI136" i="8"/>
  <c r="BH136" i="8"/>
  <c r="BG136" i="8"/>
  <c r="BF136" i="8"/>
  <c r="BE136" i="8"/>
  <c r="AA136" i="8"/>
  <c r="Y136" i="8"/>
  <c r="Y135" i="8" s="1"/>
  <c r="W136" i="8"/>
  <c r="W135" i="8" s="1"/>
  <c r="N136" i="8"/>
  <c r="AA135" i="8"/>
  <c r="BK134" i="8"/>
  <c r="BK133" i="8" s="1"/>
  <c r="N133" i="8" s="1"/>
  <c r="N92" i="8" s="1"/>
  <c r="BI134" i="8"/>
  <c r="BH134" i="8"/>
  <c r="BG134" i="8"/>
  <c r="BE134" i="8"/>
  <c r="AA134" i="8"/>
  <c r="Y134" i="8"/>
  <c r="Y133" i="8" s="1"/>
  <c r="W134" i="8"/>
  <c r="W133" i="8" s="1"/>
  <c r="N134" i="8"/>
  <c r="BF134" i="8" s="1"/>
  <c r="AA133" i="8"/>
  <c r="BK132" i="8"/>
  <c r="BI132" i="8"/>
  <c r="BH132" i="8"/>
  <c r="BG132" i="8"/>
  <c r="BE132" i="8"/>
  <c r="AA132" i="8"/>
  <c r="Y132" i="8"/>
  <c r="Y130" i="8" s="1"/>
  <c r="W132" i="8"/>
  <c r="N132" i="8"/>
  <c r="BF132" i="8" s="1"/>
  <c r="BK131" i="8"/>
  <c r="BK130" i="8" s="1"/>
  <c r="BI131" i="8"/>
  <c r="BH131" i="8"/>
  <c r="BG131" i="8"/>
  <c r="BE131" i="8"/>
  <c r="AA131" i="8"/>
  <c r="AA130" i="8" s="1"/>
  <c r="Y131" i="8"/>
  <c r="W131" i="8"/>
  <c r="N131" i="8"/>
  <c r="BF131" i="8" s="1"/>
  <c r="BK129" i="8"/>
  <c r="BI129" i="8"/>
  <c r="BH129" i="8"/>
  <c r="BG129" i="8"/>
  <c r="BE129" i="8"/>
  <c r="AA129" i="8"/>
  <c r="Y129" i="8"/>
  <c r="W129" i="8"/>
  <c r="N129" i="8"/>
  <c r="BF129" i="8" s="1"/>
  <c r="BK128" i="8"/>
  <c r="BK126" i="8" s="1"/>
  <c r="N126" i="8" s="1"/>
  <c r="N90" i="8" s="1"/>
  <c r="BI128" i="8"/>
  <c r="BH128" i="8"/>
  <c r="BG128" i="8"/>
  <c r="BE128" i="8"/>
  <c r="AA128" i="8"/>
  <c r="Y128" i="8"/>
  <c r="W128" i="8"/>
  <c r="W126" i="8" s="1"/>
  <c r="N128" i="8"/>
  <c r="BF128" i="8" s="1"/>
  <c r="BK127" i="8"/>
  <c r="BI127" i="8"/>
  <c r="BH127" i="8"/>
  <c r="BG127" i="8"/>
  <c r="BE127" i="8"/>
  <c r="AA127" i="8"/>
  <c r="AA126" i="8" s="1"/>
  <c r="Y127" i="8"/>
  <c r="Y126" i="8" s="1"/>
  <c r="W127" i="8"/>
  <c r="N127" i="8"/>
  <c r="BF127" i="8" s="1"/>
  <c r="BK125" i="8"/>
  <c r="BI125" i="8"/>
  <c r="BH125" i="8"/>
  <c r="BG125" i="8"/>
  <c r="BE125" i="8"/>
  <c r="AA125" i="8"/>
  <c r="Y125" i="8"/>
  <c r="W125" i="8"/>
  <c r="N125" i="8"/>
  <c r="BF125" i="8" s="1"/>
  <c r="BK124" i="8"/>
  <c r="BI124" i="8"/>
  <c r="BH124" i="8"/>
  <c r="BG124" i="8"/>
  <c r="BE124" i="8"/>
  <c r="AA124" i="8"/>
  <c r="Y124" i="8"/>
  <c r="W124" i="8"/>
  <c r="W122" i="8" s="1"/>
  <c r="N124" i="8"/>
  <c r="BF124" i="8" s="1"/>
  <c r="BK123" i="8"/>
  <c r="BI123" i="8"/>
  <c r="BH123" i="8"/>
  <c r="BG123" i="8"/>
  <c r="BE123" i="8"/>
  <c r="AA123" i="8"/>
  <c r="AA122" i="8" s="1"/>
  <c r="Y123" i="8"/>
  <c r="W123" i="8"/>
  <c r="N123" i="8"/>
  <c r="BF123" i="8" s="1"/>
  <c r="BK122" i="8"/>
  <c r="N122" i="8" s="1"/>
  <c r="N89" i="8" s="1"/>
  <c r="Y122" i="8"/>
  <c r="BK121" i="8"/>
  <c r="BI121" i="8"/>
  <c r="BH121" i="8"/>
  <c r="BG121" i="8"/>
  <c r="BE121" i="8"/>
  <c r="AA121" i="8"/>
  <c r="Y121" i="8"/>
  <c r="W121" i="8"/>
  <c r="N121" i="8"/>
  <c r="BF121" i="8" s="1"/>
  <c r="BK120" i="8"/>
  <c r="BI120" i="8"/>
  <c r="BH120" i="8"/>
  <c r="BG120" i="8"/>
  <c r="BE120" i="8"/>
  <c r="AA120" i="8"/>
  <c r="Y120" i="8"/>
  <c r="W120" i="8"/>
  <c r="N120" i="8"/>
  <c r="BF120" i="8" s="1"/>
  <c r="BK119" i="8"/>
  <c r="BI119" i="8"/>
  <c r="BH119" i="8"/>
  <c r="BG119" i="8"/>
  <c r="BF119" i="8"/>
  <c r="BE119" i="8"/>
  <c r="AA119" i="8"/>
  <c r="Y119" i="8"/>
  <c r="W119" i="8"/>
  <c r="N119" i="8"/>
  <c r="BK118" i="8"/>
  <c r="BI118" i="8"/>
  <c r="BH118" i="8"/>
  <c r="BG118" i="8"/>
  <c r="BE118" i="8"/>
  <c r="AA118" i="8"/>
  <c r="Y118" i="8"/>
  <c r="W118" i="8"/>
  <c r="N118" i="8"/>
  <c r="BF118" i="8" s="1"/>
  <c r="BK117" i="8"/>
  <c r="BI117" i="8"/>
  <c r="BH117" i="8"/>
  <c r="BG117" i="8"/>
  <c r="BE117" i="8"/>
  <c r="AA117" i="8"/>
  <c r="AA116" i="8" s="1"/>
  <c r="Y117" i="8"/>
  <c r="W117" i="8"/>
  <c r="N117" i="8"/>
  <c r="BF117" i="8" s="1"/>
  <c r="BK116" i="8"/>
  <c r="N116" i="8" s="1"/>
  <c r="N88" i="8" s="1"/>
  <c r="Y116" i="8"/>
  <c r="F111" i="8"/>
  <c r="F110" i="8"/>
  <c r="F108" i="8"/>
  <c r="F82" i="8"/>
  <c r="F81" i="8"/>
  <c r="F79" i="8"/>
  <c r="M28" i="8"/>
  <c r="O21" i="8"/>
  <c r="E21" i="8"/>
  <c r="M82" i="8" s="1"/>
  <c r="O20" i="8"/>
  <c r="O18" i="8"/>
  <c r="E18" i="8"/>
  <c r="M81" i="8" s="1"/>
  <c r="O17" i="8"/>
  <c r="M79" i="8"/>
  <c r="F6" i="8"/>
  <c r="F76" i="8" s="1"/>
  <c r="BK136" i="7"/>
  <c r="BK135" i="7" s="1"/>
  <c r="N135" i="7" s="1"/>
  <c r="N93" i="7" s="1"/>
  <c r="BI136" i="7"/>
  <c r="BH136" i="7"/>
  <c r="BG136" i="7"/>
  <c r="BE136" i="7"/>
  <c r="AA136" i="7"/>
  <c r="AA135" i="7" s="1"/>
  <c r="Y136" i="7"/>
  <c r="W136" i="7"/>
  <c r="W135" i="7" s="1"/>
  <c r="N136" i="7"/>
  <c r="BF136" i="7" s="1"/>
  <c r="Y135" i="7"/>
  <c r="BK134" i="7"/>
  <c r="BK133" i="7" s="1"/>
  <c r="N133" i="7" s="1"/>
  <c r="N92" i="7" s="1"/>
  <c r="BI134" i="7"/>
  <c r="BH134" i="7"/>
  <c r="BG134" i="7"/>
  <c r="BE134" i="7"/>
  <c r="AA134" i="7"/>
  <c r="AA133" i="7" s="1"/>
  <c r="Y134" i="7"/>
  <c r="Y133" i="7" s="1"/>
  <c r="W134" i="7"/>
  <c r="W133" i="7" s="1"/>
  <c r="N134" i="7"/>
  <c r="BF134" i="7" s="1"/>
  <c r="BK132" i="7"/>
  <c r="BI132" i="7"/>
  <c r="BH132" i="7"/>
  <c r="BG132" i="7"/>
  <c r="BE132" i="7"/>
  <c r="AA132" i="7"/>
  <c r="Y132" i="7"/>
  <c r="W132" i="7"/>
  <c r="N132" i="7"/>
  <c r="BF132" i="7" s="1"/>
  <c r="BK131" i="7"/>
  <c r="BI131" i="7"/>
  <c r="BH131" i="7"/>
  <c r="BG131" i="7"/>
  <c r="BF131" i="7"/>
  <c r="BE131" i="7"/>
  <c r="AA131" i="7"/>
  <c r="AA130" i="7" s="1"/>
  <c r="Y131" i="7"/>
  <c r="Y130" i="7" s="1"/>
  <c r="W131" i="7"/>
  <c r="N131" i="7"/>
  <c r="BK129" i="7"/>
  <c r="BI129" i="7"/>
  <c r="BH129" i="7"/>
  <c r="BG129" i="7"/>
  <c r="BE129" i="7"/>
  <c r="AA129" i="7"/>
  <c r="Y129" i="7"/>
  <c r="W129" i="7"/>
  <c r="N129" i="7"/>
  <c r="BF129" i="7" s="1"/>
  <c r="BK128" i="7"/>
  <c r="BI128" i="7"/>
  <c r="BH128" i="7"/>
  <c r="BG128" i="7"/>
  <c r="BF128" i="7"/>
  <c r="BE128" i="7"/>
  <c r="AA128" i="7"/>
  <c r="Y128" i="7"/>
  <c r="W128" i="7"/>
  <c r="N128" i="7"/>
  <c r="BK127" i="7"/>
  <c r="BI127" i="7"/>
  <c r="BH127" i="7"/>
  <c r="BG127" i="7"/>
  <c r="BE127" i="7"/>
  <c r="AA127" i="7"/>
  <c r="Y127" i="7"/>
  <c r="W127" i="7"/>
  <c r="N127" i="7"/>
  <c r="BF127" i="7" s="1"/>
  <c r="BK125" i="7"/>
  <c r="BI125" i="7"/>
  <c r="BH125" i="7"/>
  <c r="BG125" i="7"/>
  <c r="BF125" i="7"/>
  <c r="BE125" i="7"/>
  <c r="AA125" i="7"/>
  <c r="Y125" i="7"/>
  <c r="W125" i="7"/>
  <c r="N125" i="7"/>
  <c r="BK124" i="7"/>
  <c r="BI124" i="7"/>
  <c r="BH124" i="7"/>
  <c r="BG124" i="7"/>
  <c r="BE124" i="7"/>
  <c r="AA124" i="7"/>
  <c r="Y124" i="7"/>
  <c r="Y122" i="7" s="1"/>
  <c r="W124" i="7"/>
  <c r="N124" i="7"/>
  <c r="BF124" i="7" s="1"/>
  <c r="BK123" i="7"/>
  <c r="BI123" i="7"/>
  <c r="BH123" i="7"/>
  <c r="BG123" i="7"/>
  <c r="BE123" i="7"/>
  <c r="AA123" i="7"/>
  <c r="Y123" i="7"/>
  <c r="W123" i="7"/>
  <c r="N123" i="7"/>
  <c r="BF123" i="7" s="1"/>
  <c r="BK121" i="7"/>
  <c r="BI121" i="7"/>
  <c r="BH121" i="7"/>
  <c r="BG121" i="7"/>
  <c r="BE121" i="7"/>
  <c r="AA121" i="7"/>
  <c r="Y121" i="7"/>
  <c r="W121" i="7"/>
  <c r="N121" i="7"/>
  <c r="BF121" i="7" s="1"/>
  <c r="BK120" i="7"/>
  <c r="BI120" i="7"/>
  <c r="BH120" i="7"/>
  <c r="BG120" i="7"/>
  <c r="BE120" i="7"/>
  <c r="AA120" i="7"/>
  <c r="Y120" i="7"/>
  <c r="W120" i="7"/>
  <c r="N120" i="7"/>
  <c r="BF120" i="7" s="1"/>
  <c r="BK119" i="7"/>
  <c r="BI119" i="7"/>
  <c r="BH119" i="7"/>
  <c r="BG119" i="7"/>
  <c r="BE119" i="7"/>
  <c r="AA119" i="7"/>
  <c r="Y119" i="7"/>
  <c r="W119" i="7"/>
  <c r="N119" i="7"/>
  <c r="BF119" i="7" s="1"/>
  <c r="BK118" i="7"/>
  <c r="BI118" i="7"/>
  <c r="BH118" i="7"/>
  <c r="BG118" i="7"/>
  <c r="BE118" i="7"/>
  <c r="AA118" i="7"/>
  <c r="Y118" i="7"/>
  <c r="W118" i="7"/>
  <c r="N118" i="7"/>
  <c r="BF118" i="7" s="1"/>
  <c r="BK117" i="7"/>
  <c r="BI117" i="7"/>
  <c r="BH117" i="7"/>
  <c r="BG117" i="7"/>
  <c r="H32" i="7" s="1"/>
  <c r="BE117" i="7"/>
  <c r="AA117" i="7"/>
  <c r="Y117" i="7"/>
  <c r="Y116" i="7" s="1"/>
  <c r="W117" i="7"/>
  <c r="N117" i="7"/>
  <c r="BF117" i="7" s="1"/>
  <c r="F111" i="7"/>
  <c r="F110" i="7"/>
  <c r="F108" i="7"/>
  <c r="F82" i="7"/>
  <c r="F81" i="7"/>
  <c r="F79" i="7"/>
  <c r="M28" i="7"/>
  <c r="O21" i="7"/>
  <c r="E21" i="7"/>
  <c r="M82" i="7" s="1"/>
  <c r="O20" i="7"/>
  <c r="O18" i="7"/>
  <c r="E18" i="7"/>
  <c r="M81" i="7" s="1"/>
  <c r="O17" i="7"/>
  <c r="M79" i="7"/>
  <c r="F6" i="7"/>
  <c r="F76" i="7" s="1"/>
  <c r="BK136" i="6"/>
  <c r="BK135" i="6" s="1"/>
  <c r="N135" i="6" s="1"/>
  <c r="N93" i="6" s="1"/>
  <c r="BI136" i="6"/>
  <c r="BH136" i="6"/>
  <c r="BG136" i="6"/>
  <c r="BE136" i="6"/>
  <c r="AA136" i="6"/>
  <c r="Y136" i="6"/>
  <c r="Y135" i="6" s="1"/>
  <c r="W136" i="6"/>
  <c r="W135" i="6" s="1"/>
  <c r="N136" i="6"/>
  <c r="BF136" i="6" s="1"/>
  <c r="AA135" i="6"/>
  <c r="BK134" i="6"/>
  <c r="BK133" i="6" s="1"/>
  <c r="N133" i="6" s="1"/>
  <c r="N92" i="6" s="1"/>
  <c r="BI134" i="6"/>
  <c r="BH134" i="6"/>
  <c r="BG134" i="6"/>
  <c r="BF134" i="6"/>
  <c r="BE134" i="6"/>
  <c r="AA134" i="6"/>
  <c r="AA133" i="6" s="1"/>
  <c r="Y134" i="6"/>
  <c r="Y133" i="6" s="1"/>
  <c r="W134" i="6"/>
  <c r="W133" i="6" s="1"/>
  <c r="N134" i="6"/>
  <c r="BK132" i="6"/>
  <c r="BI132" i="6"/>
  <c r="BH132" i="6"/>
  <c r="BG132" i="6"/>
  <c r="BE132" i="6"/>
  <c r="AA132" i="6"/>
  <c r="AA130" i="6" s="1"/>
  <c r="Y132" i="6"/>
  <c r="W132" i="6"/>
  <c r="N132" i="6"/>
  <c r="BF132" i="6" s="1"/>
  <c r="BK131" i="6"/>
  <c r="BI131" i="6"/>
  <c r="BH131" i="6"/>
  <c r="BG131" i="6"/>
  <c r="BE131" i="6"/>
  <c r="AA131" i="6"/>
  <c r="Y131" i="6"/>
  <c r="Y130" i="6" s="1"/>
  <c r="W131" i="6"/>
  <c r="W130" i="6" s="1"/>
  <c r="N131" i="6"/>
  <c r="BF131" i="6" s="1"/>
  <c r="BK129" i="6"/>
  <c r="BI129" i="6"/>
  <c r="BH129" i="6"/>
  <c r="BG129" i="6"/>
  <c r="BE129" i="6"/>
  <c r="AA129" i="6"/>
  <c r="Y129" i="6"/>
  <c r="Y126" i="6" s="1"/>
  <c r="W129" i="6"/>
  <c r="N129" i="6"/>
  <c r="BF129" i="6" s="1"/>
  <c r="BK128" i="6"/>
  <c r="BI128" i="6"/>
  <c r="BH128" i="6"/>
  <c r="BG128" i="6"/>
  <c r="BE128" i="6"/>
  <c r="AA128" i="6"/>
  <c r="Y128" i="6"/>
  <c r="W128" i="6"/>
  <c r="N128" i="6"/>
  <c r="BF128" i="6" s="1"/>
  <c r="BK127" i="6"/>
  <c r="BK126" i="6" s="1"/>
  <c r="N126" i="6" s="1"/>
  <c r="N90" i="6" s="1"/>
  <c r="BI127" i="6"/>
  <c r="BH127" i="6"/>
  <c r="BG127" i="6"/>
  <c r="BE127" i="6"/>
  <c r="AA127" i="6"/>
  <c r="Y127" i="6"/>
  <c r="W127" i="6"/>
  <c r="N127" i="6"/>
  <c r="BF127" i="6" s="1"/>
  <c r="BK125" i="6"/>
  <c r="BI125" i="6"/>
  <c r="BH125" i="6"/>
  <c r="BG125" i="6"/>
  <c r="BE125" i="6"/>
  <c r="AA125" i="6"/>
  <c r="Y125" i="6"/>
  <c r="W125" i="6"/>
  <c r="N125" i="6"/>
  <c r="BF125" i="6" s="1"/>
  <c r="BK124" i="6"/>
  <c r="BI124" i="6"/>
  <c r="BH124" i="6"/>
  <c r="BG124" i="6"/>
  <c r="BE124" i="6"/>
  <c r="AA124" i="6"/>
  <c r="Y124" i="6"/>
  <c r="W124" i="6"/>
  <c r="N124" i="6"/>
  <c r="BF124" i="6" s="1"/>
  <c r="BK123" i="6"/>
  <c r="BI123" i="6"/>
  <c r="BH123" i="6"/>
  <c r="BG123" i="6"/>
  <c r="BE123" i="6"/>
  <c r="AA123" i="6"/>
  <c r="Y123" i="6"/>
  <c r="W123" i="6"/>
  <c r="N123" i="6"/>
  <c r="BF123" i="6" s="1"/>
  <c r="BK121" i="6"/>
  <c r="BI121" i="6"/>
  <c r="BH121" i="6"/>
  <c r="BG121" i="6"/>
  <c r="BE121" i="6"/>
  <c r="AA121" i="6"/>
  <c r="Y121" i="6"/>
  <c r="W121" i="6"/>
  <c r="N121" i="6"/>
  <c r="BF121" i="6" s="1"/>
  <c r="BK120" i="6"/>
  <c r="BI120" i="6"/>
  <c r="BH120" i="6"/>
  <c r="BG120" i="6"/>
  <c r="BF120" i="6"/>
  <c r="BE120" i="6"/>
  <c r="AA120" i="6"/>
  <c r="Y120" i="6"/>
  <c r="W120" i="6"/>
  <c r="N120" i="6"/>
  <c r="BK119" i="6"/>
  <c r="BI119" i="6"/>
  <c r="BH119" i="6"/>
  <c r="BG119" i="6"/>
  <c r="BE119" i="6"/>
  <c r="AA119" i="6"/>
  <c r="Y119" i="6"/>
  <c r="W119" i="6"/>
  <c r="N119" i="6"/>
  <c r="BF119" i="6" s="1"/>
  <c r="BK118" i="6"/>
  <c r="BI118" i="6"/>
  <c r="BH118" i="6"/>
  <c r="BG118" i="6"/>
  <c r="BE118" i="6"/>
  <c r="AA118" i="6"/>
  <c r="Y118" i="6"/>
  <c r="W118" i="6"/>
  <c r="N118" i="6"/>
  <c r="BF118" i="6" s="1"/>
  <c r="BK117" i="6"/>
  <c r="BI117" i="6"/>
  <c r="BH117" i="6"/>
  <c r="BG117" i="6"/>
  <c r="BE117" i="6"/>
  <c r="AA117" i="6"/>
  <c r="Y117" i="6"/>
  <c r="W117" i="6"/>
  <c r="N117" i="6"/>
  <c r="BF117" i="6" s="1"/>
  <c r="F111" i="6"/>
  <c r="F110" i="6"/>
  <c r="F108" i="6"/>
  <c r="F82" i="6"/>
  <c r="F81" i="6"/>
  <c r="F79" i="6"/>
  <c r="M28" i="6"/>
  <c r="O21" i="6"/>
  <c r="E21" i="6"/>
  <c r="M82" i="6" s="1"/>
  <c r="O20" i="6"/>
  <c r="O18" i="6"/>
  <c r="E18" i="6"/>
  <c r="M81" i="6" s="1"/>
  <c r="O17" i="6"/>
  <c r="M79" i="6"/>
  <c r="F6" i="6"/>
  <c r="F76" i="6" s="1"/>
  <c r="Y126" i="7" l="1"/>
  <c r="H33" i="8"/>
  <c r="W116" i="11"/>
  <c r="BK122" i="7"/>
  <c r="N122" i="7" s="1"/>
  <c r="N89" i="7" s="1"/>
  <c r="W126" i="7"/>
  <c r="W116" i="9"/>
  <c r="W116" i="10"/>
  <c r="BK116" i="10"/>
  <c r="BK115" i="10" s="1"/>
  <c r="W130" i="10"/>
  <c r="BK130" i="10"/>
  <c r="N130" i="10" s="1"/>
  <c r="N91" i="10" s="1"/>
  <c r="Y116" i="11"/>
  <c r="W122" i="11"/>
  <c r="Y130" i="11"/>
  <c r="AA116" i="11"/>
  <c r="W122" i="6"/>
  <c r="BK130" i="6"/>
  <c r="N130" i="6" s="1"/>
  <c r="N91" i="6" s="1"/>
  <c r="BK126" i="7"/>
  <c r="N126" i="7" s="1"/>
  <c r="N90" i="7" s="1"/>
  <c r="H34" i="8"/>
  <c r="AA116" i="9"/>
  <c r="BK122" i="9"/>
  <c r="N122" i="9" s="1"/>
  <c r="N89" i="9" s="1"/>
  <c r="AA122" i="10"/>
  <c r="AA116" i="6"/>
  <c r="W116" i="8"/>
  <c r="H32" i="10"/>
  <c r="AA126" i="10"/>
  <c r="H32" i="11"/>
  <c r="AA126" i="11"/>
  <c r="Y122" i="11"/>
  <c r="Y115" i="11" s="1"/>
  <c r="Y114" i="11" s="1"/>
  <c r="H33" i="11"/>
  <c r="H34" i="11"/>
  <c r="W130" i="8"/>
  <c r="H32" i="8"/>
  <c r="Y115" i="8"/>
  <c r="Y114" i="8" s="1"/>
  <c r="W115" i="8"/>
  <c r="W114" i="8" s="1"/>
  <c r="AA130" i="9"/>
  <c r="BK126" i="9"/>
  <c r="N126" i="9" s="1"/>
  <c r="N90" i="9" s="1"/>
  <c r="W122" i="9"/>
  <c r="W115" i="9" s="1"/>
  <c r="W114" i="9" s="1"/>
  <c r="AA122" i="9"/>
  <c r="H32" i="9"/>
  <c r="H33" i="9"/>
  <c r="H34" i="9"/>
  <c r="Y116" i="9"/>
  <c r="Y115" i="9" s="1"/>
  <c r="Y114" i="9" s="1"/>
  <c r="BK116" i="9"/>
  <c r="N116" i="9" s="1"/>
  <c r="N88" i="9" s="1"/>
  <c r="W130" i="7"/>
  <c r="BK130" i="7"/>
  <c r="N130" i="7" s="1"/>
  <c r="N91" i="7" s="1"/>
  <c r="H33" i="7"/>
  <c r="AA126" i="7"/>
  <c r="H34" i="7"/>
  <c r="W122" i="7"/>
  <c r="AA122" i="7"/>
  <c r="AA116" i="7"/>
  <c r="W116" i="7"/>
  <c r="W115" i="7" s="1"/>
  <c r="W114" i="7" s="1"/>
  <c r="BK116" i="7"/>
  <c r="N116" i="7" s="1"/>
  <c r="N88" i="7" s="1"/>
  <c r="AA122" i="6"/>
  <c r="BK122" i="6"/>
  <c r="N122" i="6" s="1"/>
  <c r="N89" i="6" s="1"/>
  <c r="Y122" i="6"/>
  <c r="Y115" i="6" s="1"/>
  <c r="Y114" i="6" s="1"/>
  <c r="Y116" i="6"/>
  <c r="H33" i="6"/>
  <c r="BK116" i="6"/>
  <c r="N116" i="6" s="1"/>
  <c r="N88" i="6" s="1"/>
  <c r="W116" i="6"/>
  <c r="AA126" i="6"/>
  <c r="W126" i="6"/>
  <c r="H32" i="6"/>
  <c r="H34" i="6"/>
  <c r="BK115" i="11"/>
  <c r="AA115" i="11"/>
  <c r="AA114" i="11" s="1"/>
  <c r="M31" i="11"/>
  <c r="W115" i="11"/>
  <c r="W114" i="11" s="1"/>
  <c r="H31" i="11"/>
  <c r="Y115" i="10"/>
  <c r="Y114" i="10" s="1"/>
  <c r="M31" i="10"/>
  <c r="H31" i="10"/>
  <c r="W115" i="10"/>
  <c r="W114" i="10" s="1"/>
  <c r="AA115" i="10"/>
  <c r="AA114" i="10" s="1"/>
  <c r="H31" i="9"/>
  <c r="M31" i="9"/>
  <c r="BK115" i="9"/>
  <c r="AA115" i="8"/>
  <c r="AA114" i="8" s="1"/>
  <c r="BK115" i="8"/>
  <c r="N130" i="8"/>
  <c r="N91" i="8" s="1"/>
  <c r="M31" i="8"/>
  <c r="H31" i="8"/>
  <c r="H31" i="7"/>
  <c r="BK115" i="7"/>
  <c r="Y115" i="7"/>
  <c r="Y114" i="7" s="1"/>
  <c r="M31" i="7"/>
  <c r="H31" i="6"/>
  <c r="M31" i="6"/>
  <c r="M111" i="6"/>
  <c r="AA115" i="6" l="1"/>
  <c r="AA114" i="6" s="1"/>
  <c r="N116" i="10"/>
  <c r="N88" i="10" s="1"/>
  <c r="AA115" i="9"/>
  <c r="AA114" i="9" s="1"/>
  <c r="AA115" i="7"/>
  <c r="AA114" i="7" s="1"/>
  <c r="BK115" i="6"/>
  <c r="N115" i="6" s="1"/>
  <c r="W115" i="6"/>
  <c r="W114" i="6" s="1"/>
  <c r="N115" i="11"/>
  <c r="N87" i="11" s="1"/>
  <c r="BK114" i="11"/>
  <c r="N114" i="11" s="1"/>
  <c r="AC114" i="11" s="1"/>
  <c r="N115" i="10"/>
  <c r="BK114" i="10"/>
  <c r="N114" i="10" s="1"/>
  <c r="N86" i="10" s="1"/>
  <c r="N115" i="9"/>
  <c r="N87" i="9" s="1"/>
  <c r="BK114" i="9"/>
  <c r="N114" i="9" s="1"/>
  <c r="N115" i="8"/>
  <c r="N87" i="8" s="1"/>
  <c r="BK114" i="8"/>
  <c r="N114" i="8" s="1"/>
  <c r="N115" i="7"/>
  <c r="N87" i="7" s="1"/>
  <c r="BK114" i="7"/>
  <c r="N114" i="7" s="1"/>
  <c r="N86" i="7" l="1"/>
  <c r="AC114" i="7"/>
  <c r="AN97" i="1" s="1"/>
  <c r="N86" i="9"/>
  <c r="AC114" i="9"/>
  <c r="AN99" i="1" s="1"/>
  <c r="N86" i="8"/>
  <c r="M27" i="8" s="1"/>
  <c r="M30" i="8" s="1"/>
  <c r="L36" i="8" s="1"/>
  <c r="AC114" i="8"/>
  <c r="AN98" i="1" s="1"/>
  <c r="N87" i="6"/>
  <c r="AC115" i="6"/>
  <c r="AN96" i="1" s="1"/>
  <c r="N87" i="10"/>
  <c r="AC115" i="10"/>
  <c r="AN100" i="1" s="1"/>
  <c r="N86" i="11"/>
  <c r="M27" i="11" s="1"/>
  <c r="M30" i="11" s="1"/>
  <c r="L36" i="11" s="1"/>
  <c r="BK114" i="6"/>
  <c r="M27" i="10"/>
  <c r="M30" i="10" s="1"/>
  <c r="L36" i="10" s="1"/>
  <c r="L97" i="10"/>
  <c r="M27" i="9"/>
  <c r="M30" i="9" s="1"/>
  <c r="L36" i="9" s="1"/>
  <c r="L97" i="9"/>
  <c r="M27" i="7"/>
  <c r="M30" i="7" s="1"/>
  <c r="L36" i="7" s="1"/>
  <c r="L97" i="7"/>
  <c r="L97" i="8" l="1"/>
  <c r="N114" i="6"/>
  <c r="N86" i="6" s="1"/>
  <c r="L97" i="11"/>
  <c r="AN101" i="1"/>
  <c r="M27" i="6" l="1"/>
  <c r="M30" i="6" s="1"/>
  <c r="L36" i="6" s="1"/>
  <c r="L97" i="6"/>
  <c r="J37" i="2" l="1"/>
  <c r="AY95" i="1" s="1"/>
  <c r="J36" i="2"/>
  <c r="J35" i="2"/>
  <c r="BE248" i="2"/>
  <c r="BD248" i="2"/>
  <c r="BC248" i="2"/>
  <c r="BA248" i="2"/>
  <c r="T248" i="2"/>
  <c r="R248" i="2"/>
  <c r="P248" i="2"/>
  <c r="BE247" i="2"/>
  <c r="BD247" i="2"/>
  <c r="BC247" i="2"/>
  <c r="BA247" i="2"/>
  <c r="T247" i="2"/>
  <c r="R247" i="2"/>
  <c r="P247" i="2"/>
  <c r="BE246" i="2"/>
  <c r="BD246" i="2"/>
  <c r="BC246" i="2"/>
  <c r="BA246" i="2"/>
  <c r="T246" i="2"/>
  <c r="R246" i="2"/>
  <c r="P246" i="2"/>
  <c r="BE243" i="2"/>
  <c r="BD243" i="2"/>
  <c r="BC243" i="2"/>
  <c r="BA243" i="2"/>
  <c r="T243" i="2"/>
  <c r="T242" i="2" s="1"/>
  <c r="R243" i="2"/>
  <c r="R242" i="2" s="1"/>
  <c r="P243" i="2"/>
  <c r="P242" i="2" s="1"/>
  <c r="BE241" i="2"/>
  <c r="BD241" i="2"/>
  <c r="BC241" i="2"/>
  <c r="BA241" i="2"/>
  <c r="T241" i="2"/>
  <c r="R241" i="2"/>
  <c r="P241" i="2"/>
  <c r="BE240" i="2"/>
  <c r="BD240" i="2"/>
  <c r="BC240" i="2"/>
  <c r="BA240" i="2"/>
  <c r="T240" i="2"/>
  <c r="R240" i="2"/>
  <c r="P240" i="2"/>
  <c r="BE238" i="2"/>
  <c r="BD238" i="2"/>
  <c r="BC238" i="2"/>
  <c r="BA238" i="2"/>
  <c r="T238" i="2"/>
  <c r="R238" i="2"/>
  <c r="P238" i="2"/>
  <c r="BE237" i="2"/>
  <c r="BD237" i="2"/>
  <c r="BC237" i="2"/>
  <c r="BA237" i="2"/>
  <c r="T237" i="2"/>
  <c r="R237" i="2"/>
  <c r="P237" i="2"/>
  <c r="BE236" i="2"/>
  <c r="BD236" i="2"/>
  <c r="BC236" i="2"/>
  <c r="BA236" i="2"/>
  <c r="T236" i="2"/>
  <c r="R236" i="2"/>
  <c r="P236" i="2"/>
  <c r="BE235" i="2"/>
  <c r="BD235" i="2"/>
  <c r="BC235" i="2"/>
  <c r="BA235" i="2"/>
  <c r="T235" i="2"/>
  <c r="R235" i="2"/>
  <c r="P235" i="2"/>
  <c r="BE234" i="2"/>
  <c r="BD234" i="2"/>
  <c r="BC234" i="2"/>
  <c r="BA234" i="2"/>
  <c r="T234" i="2"/>
  <c r="R234" i="2"/>
  <c r="P234" i="2"/>
  <c r="BE233" i="2"/>
  <c r="BD233" i="2"/>
  <c r="BC233" i="2"/>
  <c r="BA233" i="2"/>
  <c r="T233" i="2"/>
  <c r="R233" i="2"/>
  <c r="P233" i="2"/>
  <c r="BE232" i="2"/>
  <c r="BD232" i="2"/>
  <c r="BC232" i="2"/>
  <c r="BA232" i="2"/>
  <c r="T232" i="2"/>
  <c r="R232" i="2"/>
  <c r="P232" i="2"/>
  <c r="BE231" i="2"/>
  <c r="BD231" i="2"/>
  <c r="BC231" i="2"/>
  <c r="BA231" i="2"/>
  <c r="BE229" i="2"/>
  <c r="BD229" i="2"/>
  <c r="BC229" i="2"/>
  <c r="BA229" i="2"/>
  <c r="T229" i="2"/>
  <c r="R229" i="2"/>
  <c r="P229" i="2"/>
  <c r="BE228" i="2"/>
  <c r="BD228" i="2"/>
  <c r="BC228" i="2"/>
  <c r="BA228" i="2"/>
  <c r="T228" i="2"/>
  <c r="R228" i="2"/>
  <c r="P228" i="2"/>
  <c r="BE227" i="2"/>
  <c r="BD227" i="2"/>
  <c r="BC227" i="2"/>
  <c r="BA227" i="2"/>
  <c r="T227" i="2"/>
  <c r="R227" i="2"/>
  <c r="P227" i="2"/>
  <c r="BE226" i="2"/>
  <c r="BD226" i="2"/>
  <c r="BC226" i="2"/>
  <c r="BA226" i="2"/>
  <c r="T226" i="2"/>
  <c r="R226" i="2"/>
  <c r="P226" i="2"/>
  <c r="BE225" i="2"/>
  <c r="BD225" i="2"/>
  <c r="BC225" i="2"/>
  <c r="BA225" i="2"/>
  <c r="T225" i="2"/>
  <c r="R225" i="2"/>
  <c r="P225" i="2"/>
  <c r="BE224" i="2"/>
  <c r="BD224" i="2"/>
  <c r="BC224" i="2"/>
  <c r="BA224" i="2"/>
  <c r="T224" i="2"/>
  <c r="R224" i="2"/>
  <c r="P224" i="2"/>
  <c r="BE223" i="2"/>
  <c r="BD223" i="2"/>
  <c r="BC223" i="2"/>
  <c r="BA223" i="2"/>
  <c r="T223" i="2"/>
  <c r="R223" i="2"/>
  <c r="P223" i="2"/>
  <c r="BE222" i="2"/>
  <c r="BD222" i="2"/>
  <c r="BC222" i="2"/>
  <c r="BA222" i="2"/>
  <c r="T222" i="2"/>
  <c r="R222" i="2"/>
  <c r="P222" i="2"/>
  <c r="BE221" i="2"/>
  <c r="BD221" i="2"/>
  <c r="BC221" i="2"/>
  <c r="BA221" i="2"/>
  <c r="T221" i="2"/>
  <c r="R221" i="2"/>
  <c r="P221" i="2"/>
  <c r="BE220" i="2"/>
  <c r="BD220" i="2"/>
  <c r="BC220" i="2"/>
  <c r="BA220" i="2"/>
  <c r="T220" i="2"/>
  <c r="R220" i="2"/>
  <c r="P220" i="2"/>
  <c r="BE219" i="2"/>
  <c r="BD219" i="2"/>
  <c r="BC219" i="2"/>
  <c r="BA219" i="2"/>
  <c r="T219" i="2"/>
  <c r="R219" i="2"/>
  <c r="P219" i="2"/>
  <c r="BE218" i="2"/>
  <c r="BD218" i="2"/>
  <c r="BC218" i="2"/>
  <c r="BA218" i="2"/>
  <c r="T218" i="2"/>
  <c r="R218" i="2"/>
  <c r="P218" i="2"/>
  <c r="BE217" i="2"/>
  <c r="BD217" i="2"/>
  <c r="BC217" i="2"/>
  <c r="BA217" i="2"/>
  <c r="T217" i="2"/>
  <c r="R217" i="2"/>
  <c r="P217" i="2"/>
  <c r="BE216" i="2"/>
  <c r="BD216" i="2"/>
  <c r="BC216" i="2"/>
  <c r="BA216" i="2"/>
  <c r="T216" i="2"/>
  <c r="R216" i="2"/>
  <c r="P216" i="2"/>
  <c r="BE215" i="2"/>
  <c r="BD215" i="2"/>
  <c r="BC215" i="2"/>
  <c r="BA215" i="2"/>
  <c r="T215" i="2"/>
  <c r="R215" i="2"/>
  <c r="P215" i="2"/>
  <c r="BE214" i="2"/>
  <c r="BD214" i="2"/>
  <c r="BC214" i="2"/>
  <c r="BA214" i="2"/>
  <c r="T214" i="2"/>
  <c r="R214" i="2"/>
  <c r="P214" i="2"/>
  <c r="BE213" i="2"/>
  <c r="BD213" i="2"/>
  <c r="BC213" i="2"/>
  <c r="BA213" i="2"/>
  <c r="T213" i="2"/>
  <c r="R213" i="2"/>
  <c r="P213" i="2"/>
  <c r="BE212" i="2"/>
  <c r="BD212" i="2"/>
  <c r="BC212" i="2"/>
  <c r="BA212" i="2"/>
  <c r="T212" i="2"/>
  <c r="R212" i="2"/>
  <c r="P212" i="2"/>
  <c r="BE211" i="2"/>
  <c r="BD211" i="2"/>
  <c r="BC211" i="2"/>
  <c r="BA211" i="2"/>
  <c r="T211" i="2"/>
  <c r="R211" i="2"/>
  <c r="P211" i="2"/>
  <c r="BE210" i="2"/>
  <c r="BD210" i="2"/>
  <c r="BC210" i="2"/>
  <c r="BA210" i="2"/>
  <c r="T210" i="2"/>
  <c r="R210" i="2"/>
  <c r="P210" i="2"/>
  <c r="BE209" i="2"/>
  <c r="BD209" i="2"/>
  <c r="BC209" i="2"/>
  <c r="BA209" i="2"/>
  <c r="T209" i="2"/>
  <c r="R209" i="2"/>
  <c r="P209" i="2"/>
  <c r="BE208" i="2"/>
  <c r="BD208" i="2"/>
  <c r="BC208" i="2"/>
  <c r="BA208" i="2"/>
  <c r="T208" i="2"/>
  <c r="R208" i="2"/>
  <c r="P208" i="2"/>
  <c r="BE207" i="2"/>
  <c r="BD207" i="2"/>
  <c r="BC207" i="2"/>
  <c r="BA207" i="2"/>
  <c r="T207" i="2"/>
  <c r="R207" i="2"/>
  <c r="P207" i="2"/>
  <c r="BE206" i="2"/>
  <c r="BD206" i="2"/>
  <c r="BC206" i="2"/>
  <c r="BA206" i="2"/>
  <c r="T206" i="2"/>
  <c r="R206" i="2"/>
  <c r="P206" i="2"/>
  <c r="BE205" i="2"/>
  <c r="BD205" i="2"/>
  <c r="BC205" i="2"/>
  <c r="BA205" i="2"/>
  <c r="T205" i="2"/>
  <c r="R205" i="2"/>
  <c r="P205" i="2"/>
  <c r="BE204" i="2"/>
  <c r="BD204" i="2"/>
  <c r="BC204" i="2"/>
  <c r="BA204" i="2"/>
  <c r="T204" i="2"/>
  <c r="R204" i="2"/>
  <c r="P204" i="2"/>
  <c r="BE203" i="2"/>
  <c r="BD203" i="2"/>
  <c r="BC203" i="2"/>
  <c r="BA203" i="2"/>
  <c r="T203" i="2"/>
  <c r="R203" i="2"/>
  <c r="P203" i="2"/>
  <c r="BE202" i="2"/>
  <c r="BD202" i="2"/>
  <c r="BC202" i="2"/>
  <c r="BA202" i="2"/>
  <c r="T202" i="2"/>
  <c r="R202" i="2"/>
  <c r="P202" i="2"/>
  <c r="BE201" i="2"/>
  <c r="BD201" i="2"/>
  <c r="BC201" i="2"/>
  <c r="BA201" i="2"/>
  <c r="T201" i="2"/>
  <c r="R201" i="2"/>
  <c r="P201" i="2"/>
  <c r="BE200" i="2"/>
  <c r="BD200" i="2"/>
  <c r="BC200" i="2"/>
  <c r="BA200" i="2"/>
  <c r="T200" i="2"/>
  <c r="R200" i="2"/>
  <c r="P200" i="2"/>
  <c r="BE199" i="2"/>
  <c r="BD199" i="2"/>
  <c r="BC199" i="2"/>
  <c r="BA199" i="2"/>
  <c r="T199" i="2"/>
  <c r="R199" i="2"/>
  <c r="P199" i="2"/>
  <c r="BE197" i="2"/>
  <c r="BD197" i="2"/>
  <c r="BC197" i="2"/>
  <c r="BA197" i="2"/>
  <c r="T197" i="2"/>
  <c r="R197" i="2"/>
  <c r="P197" i="2"/>
  <c r="BE196" i="2"/>
  <c r="BD196" i="2"/>
  <c r="BC196" i="2"/>
  <c r="BA196" i="2"/>
  <c r="T196" i="2"/>
  <c r="R196" i="2"/>
  <c r="P196" i="2"/>
  <c r="BE195" i="2"/>
  <c r="BD195" i="2"/>
  <c r="BC195" i="2"/>
  <c r="BA195" i="2"/>
  <c r="T195" i="2"/>
  <c r="R195" i="2"/>
  <c r="P195" i="2"/>
  <c r="BE194" i="2"/>
  <c r="BD194" i="2"/>
  <c r="BC194" i="2"/>
  <c r="BA194" i="2"/>
  <c r="T194" i="2"/>
  <c r="R194" i="2"/>
  <c r="P194" i="2"/>
  <c r="BE193" i="2"/>
  <c r="BD193" i="2"/>
  <c r="BC193" i="2"/>
  <c r="BA193" i="2"/>
  <c r="T193" i="2"/>
  <c r="R193" i="2"/>
  <c r="P193" i="2"/>
  <c r="BE192" i="2"/>
  <c r="BD192" i="2"/>
  <c r="BC192" i="2"/>
  <c r="BA192" i="2"/>
  <c r="T192" i="2"/>
  <c r="R192" i="2"/>
  <c r="P192" i="2"/>
  <c r="BE191" i="2"/>
  <c r="BD191" i="2"/>
  <c r="BC191" i="2"/>
  <c r="BA191" i="2"/>
  <c r="T191" i="2"/>
  <c r="R191" i="2"/>
  <c r="P191" i="2"/>
  <c r="BE189" i="2"/>
  <c r="BD189" i="2"/>
  <c r="BC189" i="2"/>
  <c r="BA189" i="2"/>
  <c r="T189" i="2"/>
  <c r="R189" i="2"/>
  <c r="P189" i="2"/>
  <c r="BE188" i="2"/>
  <c r="BD188" i="2"/>
  <c r="BC188" i="2"/>
  <c r="BA188" i="2"/>
  <c r="T188" i="2"/>
  <c r="R188" i="2"/>
  <c r="P188" i="2"/>
  <c r="BE187" i="2"/>
  <c r="BD187" i="2"/>
  <c r="BC187" i="2"/>
  <c r="BA187" i="2"/>
  <c r="T187" i="2"/>
  <c r="R187" i="2"/>
  <c r="P187" i="2"/>
  <c r="BE186" i="2"/>
  <c r="BD186" i="2"/>
  <c r="BC186" i="2"/>
  <c r="BA186" i="2"/>
  <c r="T186" i="2"/>
  <c r="R186" i="2"/>
  <c r="P186" i="2"/>
  <c r="BE185" i="2"/>
  <c r="BD185" i="2"/>
  <c r="BC185" i="2"/>
  <c r="BA185" i="2"/>
  <c r="T185" i="2"/>
  <c r="R185" i="2"/>
  <c r="P185" i="2"/>
  <c r="BE184" i="2"/>
  <c r="BD184" i="2"/>
  <c r="BC184" i="2"/>
  <c r="BA184" i="2"/>
  <c r="T184" i="2"/>
  <c r="R184" i="2"/>
  <c r="P184" i="2"/>
  <c r="BE182" i="2"/>
  <c r="BD182" i="2"/>
  <c r="BC182" i="2"/>
  <c r="BA182" i="2"/>
  <c r="T182" i="2"/>
  <c r="R182" i="2"/>
  <c r="P182" i="2"/>
  <c r="BE181" i="2"/>
  <c r="BD181" i="2"/>
  <c r="BC181" i="2"/>
  <c r="BA181" i="2"/>
  <c r="T181" i="2"/>
  <c r="R181" i="2"/>
  <c r="P181" i="2"/>
  <c r="BE180" i="2"/>
  <c r="BD180" i="2"/>
  <c r="BC180" i="2"/>
  <c r="BA180" i="2"/>
  <c r="T180" i="2"/>
  <c r="R180" i="2"/>
  <c r="P180" i="2"/>
  <c r="BE179" i="2"/>
  <c r="BD179" i="2"/>
  <c r="BC179" i="2"/>
  <c r="BA179" i="2"/>
  <c r="T179" i="2"/>
  <c r="R179" i="2"/>
  <c r="P179" i="2"/>
  <c r="BE177" i="2"/>
  <c r="BD177" i="2"/>
  <c r="BC177" i="2"/>
  <c r="BA177" i="2"/>
  <c r="T177" i="2"/>
  <c r="R177" i="2"/>
  <c r="P177" i="2"/>
  <c r="BE176" i="2"/>
  <c r="BD176" i="2"/>
  <c r="BC176" i="2"/>
  <c r="BA176" i="2"/>
  <c r="T176" i="2"/>
  <c r="R176" i="2"/>
  <c r="P176" i="2"/>
  <c r="BE175" i="2"/>
  <c r="BD175" i="2"/>
  <c r="BC175" i="2"/>
  <c r="BA175" i="2"/>
  <c r="T175" i="2"/>
  <c r="R175" i="2"/>
  <c r="P175" i="2"/>
  <c r="BE174" i="2"/>
  <c r="BD174" i="2"/>
  <c r="BC174" i="2"/>
  <c r="BA174" i="2"/>
  <c r="T174" i="2"/>
  <c r="R174" i="2"/>
  <c r="P174" i="2"/>
  <c r="BE172" i="2"/>
  <c r="BD172" i="2"/>
  <c r="BC172" i="2"/>
  <c r="BA172" i="2"/>
  <c r="T172" i="2"/>
  <c r="R172" i="2"/>
  <c r="P172" i="2"/>
  <c r="BE171" i="2"/>
  <c r="BD171" i="2"/>
  <c r="BC171" i="2"/>
  <c r="BA171" i="2"/>
  <c r="T171" i="2"/>
  <c r="R171" i="2"/>
  <c r="P171" i="2"/>
  <c r="BE170" i="2"/>
  <c r="BD170" i="2"/>
  <c r="BC170" i="2"/>
  <c r="BA170" i="2"/>
  <c r="T170" i="2"/>
  <c r="R170" i="2"/>
  <c r="P170" i="2"/>
  <c r="BE169" i="2"/>
  <c r="BD169" i="2"/>
  <c r="BC169" i="2"/>
  <c r="BA169" i="2"/>
  <c r="T169" i="2"/>
  <c r="R169" i="2"/>
  <c r="P169" i="2"/>
  <c r="BE167" i="2"/>
  <c r="BD167" i="2"/>
  <c r="BC167" i="2"/>
  <c r="BA167" i="2"/>
  <c r="T167" i="2"/>
  <c r="R167" i="2"/>
  <c r="P167" i="2"/>
  <c r="BE166" i="2"/>
  <c r="BD166" i="2"/>
  <c r="BC166" i="2"/>
  <c r="BA166" i="2"/>
  <c r="T166" i="2"/>
  <c r="R166" i="2"/>
  <c r="P166" i="2"/>
  <c r="BE165" i="2"/>
  <c r="BD165" i="2"/>
  <c r="BC165" i="2"/>
  <c r="BA165" i="2"/>
  <c r="T165" i="2"/>
  <c r="R165" i="2"/>
  <c r="P165" i="2"/>
  <c r="BE163" i="2"/>
  <c r="BD163" i="2"/>
  <c r="BC163" i="2"/>
  <c r="BA163" i="2"/>
  <c r="T163" i="2"/>
  <c r="R163" i="2"/>
  <c r="P163" i="2"/>
  <c r="BE162" i="2"/>
  <c r="BD162" i="2"/>
  <c r="BC162" i="2"/>
  <c r="BA162" i="2"/>
  <c r="T162" i="2"/>
  <c r="R162" i="2"/>
  <c r="P162" i="2"/>
  <c r="BE160" i="2"/>
  <c r="BD160" i="2"/>
  <c r="BC160" i="2"/>
  <c r="BA160" i="2"/>
  <c r="T160" i="2"/>
  <c r="R160" i="2"/>
  <c r="P160" i="2"/>
  <c r="BE159" i="2"/>
  <c r="BD159" i="2"/>
  <c r="BC159" i="2"/>
  <c r="BA159" i="2"/>
  <c r="T159" i="2"/>
  <c r="R159" i="2"/>
  <c r="P159" i="2"/>
  <c r="BE158" i="2"/>
  <c r="BD158" i="2"/>
  <c r="BC158" i="2"/>
  <c r="BA158" i="2"/>
  <c r="T158" i="2"/>
  <c r="R158" i="2"/>
  <c r="P158" i="2"/>
  <c r="BE157" i="2"/>
  <c r="BD157" i="2"/>
  <c r="BC157" i="2"/>
  <c r="BA157" i="2"/>
  <c r="T157" i="2"/>
  <c r="R157" i="2"/>
  <c r="P157" i="2"/>
  <c r="BE156" i="2"/>
  <c r="BD156" i="2"/>
  <c r="BC156" i="2"/>
  <c r="BA156" i="2"/>
  <c r="T156" i="2"/>
  <c r="R156" i="2"/>
  <c r="P156" i="2"/>
  <c r="BE155" i="2"/>
  <c r="BD155" i="2"/>
  <c r="BC155" i="2"/>
  <c r="BA155" i="2"/>
  <c r="T155" i="2"/>
  <c r="R155" i="2"/>
  <c r="P155" i="2"/>
  <c r="BE153" i="2"/>
  <c r="BD153" i="2"/>
  <c r="BC153" i="2"/>
  <c r="BA153" i="2"/>
  <c r="T153" i="2"/>
  <c r="R153" i="2"/>
  <c r="P153" i="2"/>
  <c r="BE151" i="2"/>
  <c r="BD151" i="2"/>
  <c r="BC151" i="2"/>
  <c r="BA151" i="2"/>
  <c r="T151" i="2"/>
  <c r="R151" i="2"/>
  <c r="P151" i="2"/>
  <c r="BE150" i="2"/>
  <c r="BD150" i="2"/>
  <c r="BC150" i="2"/>
  <c r="BA150" i="2"/>
  <c r="T150" i="2"/>
  <c r="R150" i="2"/>
  <c r="P150" i="2"/>
  <c r="BE149" i="2"/>
  <c r="BD149" i="2"/>
  <c r="BC149" i="2"/>
  <c r="BA149" i="2"/>
  <c r="T149" i="2"/>
  <c r="R149" i="2"/>
  <c r="P149" i="2"/>
  <c r="BE148" i="2"/>
  <c r="BD148" i="2"/>
  <c r="BC148" i="2"/>
  <c r="BA148" i="2"/>
  <c r="T148" i="2"/>
  <c r="R148" i="2"/>
  <c r="P148" i="2"/>
  <c r="BE147" i="2"/>
  <c r="BD147" i="2"/>
  <c r="BC147" i="2"/>
  <c r="BA147" i="2"/>
  <c r="T147" i="2"/>
  <c r="R147" i="2"/>
  <c r="P147" i="2"/>
  <c r="BE146" i="2"/>
  <c r="BD146" i="2"/>
  <c r="BC146" i="2"/>
  <c r="BA146" i="2"/>
  <c r="T146" i="2"/>
  <c r="R146" i="2"/>
  <c r="P146" i="2"/>
  <c r="BE145" i="2"/>
  <c r="BD145" i="2"/>
  <c r="BC145" i="2"/>
  <c r="BA145" i="2"/>
  <c r="T145" i="2"/>
  <c r="R145" i="2"/>
  <c r="P145" i="2"/>
  <c r="BE144" i="2"/>
  <c r="BD144" i="2"/>
  <c r="BC144" i="2"/>
  <c r="BA144" i="2"/>
  <c r="T144" i="2"/>
  <c r="R144" i="2"/>
  <c r="P144" i="2"/>
  <c r="BE143" i="2"/>
  <c r="BD143" i="2"/>
  <c r="BC143" i="2"/>
  <c r="BA143" i="2"/>
  <c r="T143" i="2"/>
  <c r="R143" i="2"/>
  <c r="P143" i="2"/>
  <c r="BE142" i="2"/>
  <c r="BD142" i="2"/>
  <c r="BC142" i="2"/>
  <c r="BA142" i="2"/>
  <c r="T142" i="2"/>
  <c r="R142" i="2"/>
  <c r="P142" i="2"/>
  <c r="BE141" i="2"/>
  <c r="BD141" i="2"/>
  <c r="BC141" i="2"/>
  <c r="BA141" i="2"/>
  <c r="T141" i="2"/>
  <c r="R141" i="2"/>
  <c r="P141" i="2"/>
  <c r="BE139" i="2"/>
  <c r="BD139" i="2"/>
  <c r="BC139" i="2"/>
  <c r="BA139" i="2"/>
  <c r="T139" i="2"/>
  <c r="R139" i="2"/>
  <c r="P139" i="2"/>
  <c r="BE138" i="2"/>
  <c r="BD138" i="2"/>
  <c r="BC138" i="2"/>
  <c r="BA138" i="2"/>
  <c r="T138" i="2"/>
  <c r="R138" i="2"/>
  <c r="P138" i="2"/>
  <c r="BE137" i="2"/>
  <c r="BD137" i="2"/>
  <c r="BC137" i="2"/>
  <c r="BA137" i="2"/>
  <c r="T137" i="2"/>
  <c r="R137" i="2"/>
  <c r="P137" i="2"/>
  <c r="BE136" i="2"/>
  <c r="BD136" i="2"/>
  <c r="BC136" i="2"/>
  <c r="BA136" i="2"/>
  <c r="T136" i="2"/>
  <c r="R136" i="2"/>
  <c r="P136" i="2"/>
  <c r="BE135" i="2"/>
  <c r="BD135" i="2"/>
  <c r="BC135" i="2"/>
  <c r="BA135" i="2"/>
  <c r="T135" i="2"/>
  <c r="R135" i="2"/>
  <c r="P135" i="2"/>
  <c r="BE134" i="2"/>
  <c r="BD134" i="2"/>
  <c r="BC134" i="2"/>
  <c r="BA134" i="2"/>
  <c r="T134" i="2"/>
  <c r="R134" i="2"/>
  <c r="P134" i="2"/>
  <c r="BE133" i="2"/>
  <c r="BD133" i="2"/>
  <c r="BC133" i="2"/>
  <c r="BA133" i="2"/>
  <c r="T133" i="2"/>
  <c r="R133" i="2"/>
  <c r="P133" i="2"/>
  <c r="BE132" i="2"/>
  <c r="BD132" i="2"/>
  <c r="BC132" i="2"/>
  <c r="BA132" i="2"/>
  <c r="T132" i="2"/>
  <c r="R132" i="2"/>
  <c r="P132" i="2"/>
  <c r="F126" i="2"/>
  <c r="F125" i="2"/>
  <c r="F123" i="2"/>
  <c r="F92" i="2"/>
  <c r="F91" i="2"/>
  <c r="F89" i="2"/>
  <c r="E87" i="2"/>
  <c r="J26" i="2"/>
  <c r="E26" i="2"/>
  <c r="J126" i="2" s="1"/>
  <c r="J25" i="2"/>
  <c r="J23" i="2"/>
  <c r="E23" i="2"/>
  <c r="J125" i="2" s="1"/>
  <c r="J22" i="2"/>
  <c r="J89" i="2"/>
  <c r="E7" i="2"/>
  <c r="E117" i="2" s="1"/>
  <c r="L88" i="1"/>
  <c r="AM88" i="1"/>
  <c r="AM87" i="1"/>
  <c r="L87" i="1"/>
  <c r="L85" i="1"/>
  <c r="L82" i="1"/>
  <c r="J240" i="2"/>
  <c r="BG231" i="2"/>
  <c r="J222" i="2"/>
  <c r="J215" i="2"/>
  <c r="BG207" i="2"/>
  <c r="J192" i="2"/>
  <c r="J180" i="2"/>
  <c r="J159" i="2"/>
  <c r="J141" i="2"/>
  <c r="BG243" i="2"/>
  <c r="BG227" i="2"/>
  <c r="J210" i="2"/>
  <c r="J176" i="2"/>
  <c r="J143" i="2"/>
  <c r="BG234" i="2"/>
  <c r="BG215" i="2"/>
  <c r="J209" i="2"/>
  <c r="J189" i="2"/>
  <c r="J160" i="2"/>
  <c r="BG135" i="2"/>
  <c r="BG199" i="2"/>
  <c r="J187" i="2"/>
  <c r="J167" i="2"/>
  <c r="BG156" i="2"/>
  <c r="J145" i="2"/>
  <c r="J133" i="2"/>
  <c r="BG247" i="2"/>
  <c r="BG228" i="2"/>
  <c r="BG216" i="2"/>
  <c r="J206" i="2"/>
  <c r="BG193" i="2"/>
  <c r="BG179" i="2"/>
  <c r="J165" i="2"/>
  <c r="BG146" i="2"/>
  <c r="BG138" i="2"/>
  <c r="BG229" i="2"/>
  <c r="BG218" i="2"/>
  <c r="BG177" i="2"/>
  <c r="J156" i="2"/>
  <c r="BG246" i="2"/>
  <c r="J228" i="2"/>
  <c r="BG217" i="2"/>
  <c r="BG211" i="2"/>
  <c r="J193" i="2"/>
  <c r="J175" i="2"/>
  <c r="J158" i="2"/>
  <c r="J132" i="2"/>
  <c r="J197" i="2"/>
  <c r="BG191" i="2"/>
  <c r="BG180" i="2"/>
  <c r="BG166" i="2"/>
  <c r="BG149" i="2"/>
  <c r="J136" i="2"/>
  <c r="BG236" i="2"/>
  <c r="J227" i="2"/>
  <c r="BG219" i="2"/>
  <c r="BG203" i="2"/>
  <c r="BG187" i="2"/>
  <c r="BG169" i="2"/>
  <c r="J155" i="2"/>
  <c r="BG143" i="2"/>
  <c r="J247" i="2"/>
  <c r="J235" i="2"/>
  <c r="BG223" i="2"/>
  <c r="BG192" i="2"/>
  <c r="BG163" i="2"/>
  <c r="J142" i="2"/>
  <c r="J223" i="2"/>
  <c r="BG213" i="2"/>
  <c r="J204" i="2"/>
  <c r="J186" i="2"/>
  <c r="BG170" i="2"/>
  <c r="BG136" i="2"/>
  <c r="BG201" i="2"/>
  <c r="BG189" i="2"/>
  <c r="BG171" i="2"/>
  <c r="BG158" i="2"/>
  <c r="BG144" i="2"/>
  <c r="J241" i="2"/>
  <c r="BG226" i="2"/>
  <c r="J218" i="2"/>
  <c r="BG210" i="2"/>
  <c r="J201" i="2"/>
  <c r="J191" i="2"/>
  <c r="J170" i="2"/>
  <c r="J150" i="2"/>
  <c r="BG134" i="2"/>
  <c r="BG233" i="2"/>
  <c r="J219" i="2"/>
  <c r="J185" i="2"/>
  <c r="J148" i="2"/>
  <c r="BG240" i="2"/>
  <c r="BG225" i="2"/>
  <c r="BG214" i="2"/>
  <c r="J208" i="2"/>
  <c r="J184" i="2"/>
  <c r="BG165" i="2"/>
  <c r="BG139" i="2"/>
  <c r="J202" i="2"/>
  <c r="BG196" i="2"/>
  <c r="BG185" i="2"/>
  <c r="J169" i="2"/>
  <c r="BG151" i="2"/>
  <c r="J138" i="2"/>
  <c r="J237" i="2"/>
  <c r="BG232" i="2"/>
  <c r="BG221" i="2"/>
  <c r="BG212" i="2"/>
  <c r="J200" i="2"/>
  <c r="BG182" i="2"/>
  <c r="BG167" i="2"/>
  <c r="J147" i="2"/>
  <c r="AS96" i="1"/>
  <c r="J195" i="2"/>
  <c r="BG162" i="2"/>
  <c r="BG241" i="2"/>
  <c r="BG222" i="2"/>
  <c r="BG205" i="2"/>
  <c r="J181" i="2"/>
  <c r="J166" i="2"/>
  <c r="J146" i="2"/>
  <c r="BG204" i="2"/>
  <c r="BG194" i="2"/>
  <c r="BG176" i="2"/>
  <c r="BG157" i="2"/>
  <c r="BG141" i="2"/>
  <c r="BG238" i="2"/>
  <c r="J234" i="2"/>
  <c r="J225" i="2"/>
  <c r="J214" i="2"/>
  <c r="BG208" i="2"/>
  <c r="J199" i="2"/>
  <c r="BG174" i="2"/>
  <c r="BG153" i="2"/>
  <c r="J139" i="2"/>
  <c r="BG237" i="2"/>
  <c r="J226" i="2"/>
  <c r="J182" i="2"/>
  <c r="BG160" i="2"/>
  <c r="J137" i="2"/>
  <c r="J233" i="2"/>
  <c r="J216" i="2"/>
  <c r="J196" i="2"/>
  <c r="J177" i="2"/>
  <c r="BG155" i="2"/>
  <c r="AS93" i="1"/>
  <c r="BG186" i="2"/>
  <c r="J174" i="2"/>
  <c r="J153" i="2"/>
  <c r="BG142" i="2"/>
  <c r="J134" i="2"/>
  <c r="J248" i="2"/>
  <c r="BG235" i="2"/>
  <c r="BG224" i="2"/>
  <c r="J217" i="2"/>
  <c r="BG209" i="2"/>
  <c r="J194" i="2"/>
  <c r="J172" i="2"/>
  <c r="BG148" i="2"/>
  <c r="BG248" i="2"/>
  <c r="J236" i="2"/>
  <c r="J224" i="2"/>
  <c r="BG202" i="2"/>
  <c r="J171" i="2"/>
  <c r="BG132" i="2"/>
  <c r="J232" i="2"/>
  <c r="J221" i="2"/>
  <c r="J212" i="2"/>
  <c r="J203" i="2"/>
  <c r="J179" i="2"/>
  <c r="J162" i="2"/>
  <c r="BG145" i="2"/>
  <c r="J205" i="2"/>
  <c r="BG195" i="2"/>
  <c r="BG181" i="2"/>
  <c r="BG159" i="2"/>
  <c r="BG147" i="2"/>
  <c r="BG137" i="2"/>
  <c r="J246" i="2"/>
  <c r="J229" i="2"/>
  <c r="J220" i="2"/>
  <c r="J211" i="2"/>
  <c r="BG197" i="2"/>
  <c r="BG184" i="2"/>
  <c r="J157" i="2"/>
  <c r="J144" i="2"/>
  <c r="BG133" i="2"/>
  <c r="J238" i="2"/>
  <c r="J213" i="2"/>
  <c r="J149" i="2"/>
  <c r="J243" i="2"/>
  <c r="J231" i="2"/>
  <c r="BG220" i="2"/>
  <c r="BG206" i="2"/>
  <c r="J188" i="2"/>
  <c r="BG172" i="2"/>
  <c r="J151" i="2"/>
  <c r="J207" i="2"/>
  <c r="BG200" i="2"/>
  <c r="BG188" i="2"/>
  <c r="BG175" i="2"/>
  <c r="J163" i="2"/>
  <c r="BG150" i="2"/>
  <c r="J135" i="2"/>
  <c r="AX94" i="1" l="1"/>
  <c r="AW95" i="1"/>
  <c r="AY94" i="1"/>
  <c r="AX95" i="1"/>
  <c r="T131" i="2"/>
  <c r="R168" i="2"/>
  <c r="T173" i="2"/>
  <c r="T190" i="2"/>
  <c r="BG161" i="2"/>
  <c r="J161" i="2" s="1"/>
  <c r="J99" i="2" s="1"/>
  <c r="R164" i="2"/>
  <c r="T198" i="2"/>
  <c r="P131" i="2"/>
  <c r="T164" i="2"/>
  <c r="R198" i="2"/>
  <c r="BG131" i="2"/>
  <c r="J131" i="2" s="1"/>
  <c r="J98" i="2" s="1"/>
  <c r="BG164" i="2"/>
  <c r="J164" i="2" s="1"/>
  <c r="J100" i="2" s="1"/>
  <c r="BG198" i="2"/>
  <c r="J198" i="2" s="1"/>
  <c r="J104" i="2" s="1"/>
  <c r="T161" i="2"/>
  <c r="P168" i="2"/>
  <c r="P173" i="2"/>
  <c r="R190" i="2"/>
  <c r="R245" i="2"/>
  <c r="R244" i="2" s="1"/>
  <c r="R161" i="2"/>
  <c r="T168" i="2"/>
  <c r="R173" i="2"/>
  <c r="P190" i="2"/>
  <c r="P245" i="2"/>
  <c r="P244" i="2" s="1"/>
  <c r="R131" i="2"/>
  <c r="P164" i="2"/>
  <c r="P198" i="2"/>
  <c r="T245" i="2"/>
  <c r="T244" i="2" s="1"/>
  <c r="P161" i="2"/>
  <c r="BG168" i="2"/>
  <c r="J168" i="2" s="1"/>
  <c r="J101" i="2" s="1"/>
  <c r="BG173" i="2"/>
  <c r="J173" i="2" s="1"/>
  <c r="J102" i="2" s="1"/>
  <c r="BG190" i="2"/>
  <c r="J190" i="2" s="1"/>
  <c r="J103" i="2" s="1"/>
  <c r="BG245" i="2"/>
  <c r="J245" i="2" s="1"/>
  <c r="J107" i="2" s="1"/>
  <c r="BG242" i="2"/>
  <c r="J242" i="2" s="1"/>
  <c r="J105" i="2" s="1"/>
  <c r="J92" i="2"/>
  <c r="BB132" i="2"/>
  <c r="BB137" i="2"/>
  <c r="BB139" i="2"/>
  <c r="BB143" i="2"/>
  <c r="BB145" i="2"/>
  <c r="BB151" i="2"/>
  <c r="BB160" i="2"/>
  <c r="BB162" i="2"/>
  <c r="BB166" i="2"/>
  <c r="BB167" i="2"/>
  <c r="BB172" i="2"/>
  <c r="BB177" i="2"/>
  <c r="BB182" i="2"/>
  <c r="BB196" i="2"/>
  <c r="BB204" i="2"/>
  <c r="BB205" i="2"/>
  <c r="BB206" i="2"/>
  <c r="BB208" i="2"/>
  <c r="J91" i="2"/>
  <c r="BB134" i="2"/>
  <c r="BB138" i="2"/>
  <c r="BB150" i="2"/>
  <c r="BB153" i="2"/>
  <c r="BB157" i="2"/>
  <c r="BB163" i="2"/>
  <c r="BB165" i="2"/>
  <c r="BB169" i="2"/>
  <c r="BB171" i="2"/>
  <c r="BB185" i="2"/>
  <c r="BB187" i="2"/>
  <c r="BB189" i="2"/>
  <c r="BB195" i="2"/>
  <c r="BB197" i="2"/>
  <c r="BB202" i="2"/>
  <c r="BB207" i="2"/>
  <c r="BB210" i="2"/>
  <c r="BB217" i="2"/>
  <c r="BB222" i="2"/>
  <c r="BB225" i="2"/>
  <c r="BB226" i="2"/>
  <c r="BB228" i="2"/>
  <c r="BB229" i="2"/>
  <c r="BB234" i="2"/>
  <c r="BB235" i="2"/>
  <c r="BB237" i="2"/>
  <c r="BB247" i="2"/>
  <c r="E83" i="2"/>
  <c r="BB136" i="2"/>
  <c r="BB142" i="2"/>
  <c r="BB147" i="2"/>
  <c r="BB159" i="2"/>
  <c r="BB175" i="2"/>
  <c r="BB181" i="2"/>
  <c r="BB188" i="2"/>
  <c r="BB191" i="2"/>
  <c r="BB193" i="2"/>
  <c r="BB209" i="2"/>
  <c r="BB212" i="2"/>
  <c r="BB213" i="2"/>
  <c r="BB214" i="2"/>
  <c r="BB216" i="2"/>
  <c r="BB219" i="2"/>
  <c r="BB221" i="2"/>
  <c r="BB223" i="2"/>
  <c r="BB224" i="2"/>
  <c r="BB227" i="2"/>
  <c r="BB232" i="2"/>
  <c r="BB233" i="2"/>
  <c r="BB238" i="2"/>
  <c r="BB240" i="2"/>
  <c r="BB246" i="2"/>
  <c r="BB248" i="2"/>
  <c r="BB133" i="2"/>
  <c r="BB135" i="2"/>
  <c r="BB141" i="2"/>
  <c r="BB144" i="2"/>
  <c r="BB146" i="2"/>
  <c r="BB148" i="2"/>
  <c r="BB149" i="2"/>
  <c r="BB155" i="2"/>
  <c r="BB156" i="2"/>
  <c r="BB158" i="2"/>
  <c r="BB170" i="2"/>
  <c r="BB174" i="2"/>
  <c r="BB176" i="2"/>
  <c r="BB179" i="2"/>
  <c r="BB180" i="2"/>
  <c r="BB184" i="2"/>
  <c r="BB186" i="2"/>
  <c r="BB192" i="2"/>
  <c r="BB194" i="2"/>
  <c r="BB199" i="2"/>
  <c r="BB200" i="2"/>
  <c r="BB201" i="2"/>
  <c r="BB203" i="2"/>
  <c r="BB211" i="2"/>
  <c r="BB215" i="2"/>
  <c r="BB218" i="2"/>
  <c r="BB220" i="2"/>
  <c r="BB231" i="2"/>
  <c r="BB236" i="2"/>
  <c r="BB241" i="2"/>
  <c r="BB243" i="2"/>
  <c r="F36" i="2"/>
  <c r="F33" i="2"/>
  <c r="AZ94" i="1" s="1"/>
  <c r="F35" i="2"/>
  <c r="F37" i="2"/>
  <c r="J33" i="2"/>
  <c r="AV94" i="1" s="1"/>
  <c r="AS92" i="1"/>
  <c r="BB94" i="1" l="1"/>
  <c r="BA95" i="1"/>
  <c r="BC94" i="1"/>
  <c r="BB95" i="1"/>
  <c r="BD94" i="1"/>
  <c r="BD93" i="1" s="1"/>
  <c r="BC95" i="1"/>
  <c r="BG244" i="2"/>
  <c r="J244" i="2" s="1"/>
  <c r="J106" i="2" s="1"/>
  <c r="BB96" i="1"/>
  <c r="AX96" i="1" s="1"/>
  <c r="BB93" i="1"/>
  <c r="AX93" i="1" s="1"/>
  <c r="AZ93" i="1"/>
  <c r="AV93" i="1" s="1"/>
  <c r="R130" i="2"/>
  <c r="R129" i="2" s="1"/>
  <c r="P130" i="2"/>
  <c r="BG130" i="2"/>
  <c r="J130" i="2" s="1"/>
  <c r="J97" i="2" s="1"/>
  <c r="T130" i="2"/>
  <c r="T129" i="2" s="1"/>
  <c r="BC93" i="1"/>
  <c r="J34" i="2"/>
  <c r="F34" i="2"/>
  <c r="BD96" i="1"/>
  <c r="BC96" i="1"/>
  <c r="AY96" i="1" s="1"/>
  <c r="AZ96" i="1"/>
  <c r="AV96" i="1" s="1"/>
  <c r="P129" i="2" l="1"/>
  <c r="AU94" i="1" s="1"/>
  <c r="AU93" i="1" s="1"/>
  <c r="AU95" i="1"/>
  <c r="BA94" i="1"/>
  <c r="BA93" i="1" s="1"/>
  <c r="AZ95" i="1"/>
  <c r="AW94" i="1"/>
  <c r="AT94" i="1" s="1"/>
  <c r="AV95" i="1"/>
  <c r="AT95" i="1" s="1"/>
  <c r="AU96" i="1"/>
  <c r="BB92" i="1"/>
  <c r="BG129" i="2"/>
  <c r="J129" i="2" s="1"/>
  <c r="BC92" i="1"/>
  <c r="AY92" i="1" s="1"/>
  <c r="AY93" i="1"/>
  <c r="BD92" i="1"/>
  <c r="AZ92" i="1"/>
  <c r="AV92" i="1" s="1"/>
  <c r="BA96" i="1"/>
  <c r="AW96" i="1" s="1"/>
  <c r="AT96" i="1" s="1"/>
  <c r="J96" i="2" l="1"/>
  <c r="AU92" i="1"/>
  <c r="AX92" i="1"/>
  <c r="AW93" i="1"/>
  <c r="AT93" i="1" s="1"/>
  <c r="BA92" i="1"/>
  <c r="AN94" i="1" l="1"/>
  <c r="J39" i="2"/>
  <c r="AW92" i="1"/>
  <c r="AN93" i="1" l="1"/>
  <c r="AN92" i="1" s="1"/>
  <c r="AG92" i="1"/>
  <c r="AK26" i="1" s="1"/>
  <c r="W30" i="1" s="1"/>
  <c r="AK30" i="1" s="1"/>
  <c r="AK33" i="1" s="1"/>
  <c r="AT92" i="1"/>
</calcChain>
</file>

<file path=xl/sharedStrings.xml><?xml version="1.0" encoding="utf-8"?>
<sst xmlns="http://schemas.openxmlformats.org/spreadsheetml/2006/main" count="4315" uniqueCount="546">
  <si>
    <t>Export Komplet</t>
  </si>
  <si>
    <t/>
  </si>
  <si>
    <t>2.0</t>
  </si>
  <si>
    <t>False</t>
  </si>
  <si>
    <t>{04239680-ec12-47d7-9ffe-5b705b7e1d11}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</si>
  <si>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</si>
  <si>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</si>
  <si>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</si>
  <si>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</si>
  <si>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</si>
  <si>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</si>
  <si>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</si>
  <si>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</si>
  <si>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</si>
  <si>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</si>
  <si>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</si>
  <si>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</si>
  <si>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</si>
  <si>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</si>
  <si>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</si>
  <si>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37836901</t>
  </si>
  <si>
    <t>Trnavský samosprávny kraj</t>
  </si>
  <si>
    <t>IČ DPH:</t>
  </si>
  <si>
    <t>Zhotoviteľ:</t>
  </si>
  <si>
    <t>00896225</t>
  </si>
  <si>
    <t>Swietelsky-Slovakia spol. s r.o.</t>
  </si>
  <si>
    <t xml:space="preserve">SK2020294144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</si>
  <si>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</si>
  <si>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</si>
  <si>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</si>
  <si>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</si>
  <si>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</si>
  <si>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</si>
  <si>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</si>
  <si>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</si>
  <si>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</si>
  <si>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</si>
  <si>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</si>
  <si>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</si>
  <si>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</si>
  <si>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</si>
  <si>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</si>
  <si>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</si>
  <si>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</si>
  <si>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</si>
  <si>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</si>
  <si>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</si>
  <si>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</si>
  <si>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</si>
  <si>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</si>
  <si>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</si>
  <si>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</si>
  <si>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</si>
  <si>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</si>
  <si>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</si>
  <si>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</si>
  <si>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</si>
  <si>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</si>
  <si>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</si>
  <si>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</si>
  <si>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</si>
  <si>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</si>
  <si>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</si>
  <si>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</si>
  <si>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</si>
  <si>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</si>
  <si>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</si>
  <si>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</si>
  <si>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</si>
  <si>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</si>
  <si>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</si>
  <si>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</si>
  <si>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</si>
  <si>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</si>
  <si>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</si>
  <si>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101</t>
  </si>
  <si>
    <t>SO 101  Rekonštrukcia a modernizácia cesty II/499</t>
  </si>
  <si>
    <t>STA</t>
  </si>
  <si>
    <t>1</t>
  </si>
  <si>
    <t>{481de41d-ecbe-4ad5-9164-d652a2a4eedb}</t>
  </si>
  <si>
    <t>/</t>
  </si>
  <si>
    <t>Časť</t>
  </si>
  <si>
    <t>2</t>
  </si>
  <si>
    <t>{99dc300e-64a4-49f9-a18f-194bd44943d8}</t>
  </si>
  <si>
    <t>{d3d38f57-cdc5-4489-b516-006d441ad6ec}</t>
  </si>
  <si>
    <t>KRYCÍ LIST ROZPOČTU</t>
  </si>
  <si>
    <t>Objekt:</t>
  </si>
  <si>
    <t>SO 101 - SO 101  Rekonštrukcia a modernizácia cesty II/499</t>
  </si>
  <si>
    <t>Časť: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</si>
  <si>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</si>
  <si>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</si>
  <si>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</si>
  <si>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</si>
  <si>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</si>
  <si>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</si>
  <si>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</si>
  <si>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</si>
  <si>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</si>
  <si>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</si>
  <si>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</si>
  <si>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</si>
  <si>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</si>
  <si>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</si>
  <si>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</si>
  <si>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22-M - Montáže oznam. a zabezp. zariadení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</si>
  <si>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</si>
  <si>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</si>
  <si>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</si>
  <si>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</si>
  <si>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</si>
  <si>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</si>
  <si>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</si>
  <si>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</si>
  <si>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</si>
  <si>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</si>
  <si>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</si>
  <si>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</si>
  <si>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</si>
  <si>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</si>
  <si>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</si>
  <si>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</si>
  <si>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</si>
  <si>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113106614</t>
  </si>
  <si>
    <t>Rozoberanie maloformátovej zámkovej dlažby v ploche nad 20 m2,  -0,26000t</t>
  </si>
  <si>
    <t>m2</t>
  </si>
  <si>
    <t>4</t>
  </si>
  <si>
    <t>113107131</t>
  </si>
  <si>
    <t>Odstránenie krytu v ploche do 200 m2 z betónu prostého, hr. vrstvy do 150 mm,  -0,22500t</t>
  </si>
  <si>
    <t>3</t>
  </si>
  <si>
    <t>113107223</t>
  </si>
  <si>
    <t>Odstránenie krytu v ploche nad 200 m2 z kameniva hrubého drveného, hr. 200 do 300 m,  -0,40000t</t>
  </si>
  <si>
    <t>6</t>
  </si>
  <si>
    <t>113107244</t>
  </si>
  <si>
    <t>Odstránenie krytu asfaltového, v ploche nad 200 m2,hr. nad 150 do 200 mm,  -0,45000t</t>
  </si>
  <si>
    <t>8</t>
  </si>
  <si>
    <t>5</t>
  </si>
  <si>
    <t>113152731</t>
  </si>
  <si>
    <t>Frézovanie asf. podkladu alebo krytu bez prek., hr. 50 mm  0,127 t</t>
  </si>
  <si>
    <t>10</t>
  </si>
  <si>
    <t>113153321</t>
  </si>
  <si>
    <t>Frézovanie asf. podkladu alebo krytu s prek., plochy cez 1000 do 10000 m2, hr. 100 mm  0,254 t</t>
  </si>
  <si>
    <t>12</t>
  </si>
  <si>
    <t>7</t>
  </si>
  <si>
    <t>113307232</t>
  </si>
  <si>
    <t>Odstránenie podkladu  v ploche nad 200 m2 z betónu prostého, hr. vrstvy nad 150 do 300 mm,  -0,50000t</t>
  </si>
  <si>
    <t>14</t>
  </si>
  <si>
    <t>122202203</t>
  </si>
  <si>
    <t>Odkopávka a prekopávka nezapažená pre cesty, v hornine 3 od 1000 do 10000m3</t>
  </si>
  <si>
    <t>m3</t>
  </si>
  <si>
    <t>16</t>
  </si>
  <si>
    <t>VV</t>
  </si>
  <si>
    <t>9</t>
  </si>
  <si>
    <t>122202209</t>
  </si>
  <si>
    <t>Odkopávky a prekopávky nezapažené pre cesty. Príplatok za lepivosť horniny 3</t>
  </si>
  <si>
    <t>18</t>
  </si>
  <si>
    <t>132201102</t>
  </si>
  <si>
    <t>Výkop ryhy do šírky 600 mm v horn.3 nad 100 m3</t>
  </si>
  <si>
    <t>11</t>
  </si>
  <si>
    <t>132201109</t>
  </si>
  <si>
    <t>Príplatok k cene za lepivosť pri hĺbení rýh šírky do 600 mm zapažených i nezapažených s urovnaním dna v hornine 3</t>
  </si>
  <si>
    <t>22</t>
  </si>
  <si>
    <t>132201202</t>
  </si>
  <si>
    <t>Výkop ryhy šírky 600-2000mm horn.3 od 100 do 1000 m3</t>
  </si>
  <si>
    <t>24</t>
  </si>
  <si>
    <t>13</t>
  </si>
  <si>
    <t>132201209</t>
  </si>
  <si>
    <t>Príplatok k cenám za lepivosť pri hĺbení rýh š. nad 600 do 2 000 mm zapaž. i nezapažených, s urovnaním dna v hornine 3</t>
  </si>
  <si>
    <t>26</t>
  </si>
  <si>
    <t>133201101</t>
  </si>
  <si>
    <t>Výkop šachty zapaženej, hornina 3 do 100 m3</t>
  </si>
  <si>
    <t>28</t>
  </si>
  <si>
    <t>15</t>
  </si>
  <si>
    <t>133201109</t>
  </si>
  <si>
    <t>Príplatok k cenám za lepivosť pri hĺbení šachiet zapažených i nezapažených v hornine 3</t>
  </si>
  <si>
    <t>30</t>
  </si>
  <si>
    <t>162501102</t>
  </si>
  <si>
    <t>Vodorovné premiestnenie výkopku po spevnenej ceste z horniny tr.1-4, do 100 m3 na vzdialenosť do 3000 m</t>
  </si>
  <si>
    <t>32</t>
  </si>
  <si>
    <t>17</t>
  </si>
  <si>
    <t>162501105</t>
  </si>
  <si>
    <t>Vodorovné premiestnenie výkopku po spevnenej ceste z horniny tr.1-4, do 100 m3, príplatok k cene za každých ďalšich a začatých 1000 m</t>
  </si>
  <si>
    <t>34</t>
  </si>
  <si>
    <t>171101111</t>
  </si>
  <si>
    <t>Uloženie sypaniny do násypu  nesúdržnej horníny v aktívnej zóne</t>
  </si>
  <si>
    <t>36</t>
  </si>
  <si>
    <t>19</t>
  </si>
  <si>
    <t>M</t>
  </si>
  <si>
    <t>5834522701</t>
  </si>
  <si>
    <t>Štrkodrva frakcia 0-32</t>
  </si>
  <si>
    <t>t</t>
  </si>
  <si>
    <t>38</t>
  </si>
  <si>
    <t>171101141</t>
  </si>
  <si>
    <t>Uloženie akýchkoľvek hornín do násypu  na cesty alebo železnice do 0.75 m3</t>
  </si>
  <si>
    <t>40</t>
  </si>
  <si>
    <t>21</t>
  </si>
  <si>
    <t>171201101</t>
  </si>
  <si>
    <t>Uloženie sypaniny do násypov s rozprestretím sypaniny vo vrstvách a s hrubým urovnaním nezhutnených</t>
  </si>
  <si>
    <t>42</t>
  </si>
  <si>
    <t>1712090012</t>
  </si>
  <si>
    <t xml:space="preserve">Poplatok za skladovanie - zemina   </t>
  </si>
  <si>
    <t>44</t>
  </si>
  <si>
    <t>23</t>
  </si>
  <si>
    <t>174101001</t>
  </si>
  <si>
    <t>Zásyp sypaninou so zhutnením jám, šachiet, rýh, zárezov alebo okolo objektov do 100 m3</t>
  </si>
  <si>
    <t>46</t>
  </si>
  <si>
    <t>175101101</t>
  </si>
  <si>
    <t>Obsyp potrubia sypaninou z vhodných hornín 1 až 4 bez prehodenia sypaniny</t>
  </si>
  <si>
    <t>48</t>
  </si>
  <si>
    <t>25</t>
  </si>
  <si>
    <t>583310003100</t>
  </si>
  <si>
    <t>Štrkopiesok frakcia 0-22 mm, STN EN 13242 + A1</t>
  </si>
  <si>
    <t>50</t>
  </si>
  <si>
    <t>181101102</t>
  </si>
  <si>
    <t>52</t>
  </si>
  <si>
    <t>Zakladanie</t>
  </si>
  <si>
    <t>27</t>
  </si>
  <si>
    <t>211521113</t>
  </si>
  <si>
    <t>Výplň odvodňovacieho rebra alebo trativodu do rýh kamenivom hrubým drveným frakcie 0- 63</t>
  </si>
  <si>
    <t>54</t>
  </si>
  <si>
    <t>211561111</t>
  </si>
  <si>
    <t>Výplň odvodňovacieho rebra alebo trativodu do rýh kamenivom hrubým drveným frakcie 4-16 mm</t>
  </si>
  <si>
    <t>56</t>
  </si>
  <si>
    <t>Zvislé a kompletné konštrukcie</t>
  </si>
  <si>
    <t>29</t>
  </si>
  <si>
    <t>334313118</t>
  </si>
  <si>
    <t>Mostné opory z betónu prostého tr. C 30/37</t>
  </si>
  <si>
    <t>58</t>
  </si>
  <si>
    <t>348171122</t>
  </si>
  <si>
    <t>Osadenie mostného oceľového zábradlia trvalého do debnenia vreciek ríms</t>
  </si>
  <si>
    <t>m</t>
  </si>
  <si>
    <t>60</t>
  </si>
  <si>
    <t>31</t>
  </si>
  <si>
    <t>5534666000m</t>
  </si>
  <si>
    <t>Zábradlie - dodávka</t>
  </si>
  <si>
    <t>62</t>
  </si>
  <si>
    <t>Vodorovné konštrukcie</t>
  </si>
  <si>
    <t>451573111</t>
  </si>
  <si>
    <t>Lôžko pod potrubie, stoky a drobné objekty, v otvorenom výkope z piesku a štrkopiesku do 63 mm</t>
  </si>
  <si>
    <t>64</t>
  </si>
  <si>
    <t>33</t>
  </si>
  <si>
    <t>457311816</t>
  </si>
  <si>
    <t>Tesniaca alebo opevňovacia vrstva z prostého betónu vodostavebného C 25/30 hr. vrstvy 150mm</t>
  </si>
  <si>
    <t>66</t>
  </si>
  <si>
    <t>462512270</t>
  </si>
  <si>
    <t>Zahádzka z lomového kameňa s preštrkovaním z terénu, hmotnosti jednotlivých kameňov do 200 kg</t>
  </si>
  <si>
    <t>68</t>
  </si>
  <si>
    <t>35</t>
  </si>
  <si>
    <t>465513127</t>
  </si>
  <si>
    <t>Dlažba z lomového kameňa, na cementovú maltu, s vyškárovaním cementovou maltou, hr. kameňa 200 mm</t>
  </si>
  <si>
    <t>70</t>
  </si>
  <si>
    <t>Komunikácie</t>
  </si>
  <si>
    <t>564861114</t>
  </si>
  <si>
    <t>Podklad zo štrkodrviny s rozprestretím a zhutnením, po zhutnení hr. 230 mm</t>
  </si>
  <si>
    <t>72</t>
  </si>
  <si>
    <t>37</t>
  </si>
  <si>
    <t>5671321131</t>
  </si>
  <si>
    <t>Podklad z kameniva spevneného cementom s rozprestretím a zhutnením, CBGM C 12/15, po zhutnení hr. 180 mm</t>
  </si>
  <si>
    <t>74</t>
  </si>
  <si>
    <t>569831111</t>
  </si>
  <si>
    <t>Spevnenie krajníc alebo komun. pre peších s rozpr. a zhutnením, štrkodrvinou hr. 100 mm</t>
  </si>
  <si>
    <t>76</t>
  </si>
  <si>
    <t>39</t>
  </si>
  <si>
    <t>569903311</t>
  </si>
  <si>
    <t>Zhotovenie zemných krajníc z hornín akejkoľvek triedy so zhutnením</t>
  </si>
  <si>
    <t>78</t>
  </si>
  <si>
    <t>573111112</t>
  </si>
  <si>
    <t>Postrek asfaltový infiltračný s posypom kamenivom z asfaltu cestného v množstve 1,00 kg/m2</t>
  </si>
  <si>
    <t>80</t>
  </si>
  <si>
    <t>41</t>
  </si>
  <si>
    <t>573211112</t>
  </si>
  <si>
    <t>Postrek asfaltový spojovací bez posypu kamenivom z asfaltu cestného modifikovaného v množstve od 0,50 do 0,70 kg/m2</t>
  </si>
  <si>
    <t>82</t>
  </si>
  <si>
    <t>576141321</t>
  </si>
  <si>
    <t>Koberec asfaltový modifikovaný I.tr. mastixový SMA 11 O  strednozrnný, po zhutnení hr. 50 mm š. nad 3 m</t>
  </si>
  <si>
    <t>84</t>
  </si>
  <si>
    <t>43</t>
  </si>
  <si>
    <t>577134361</t>
  </si>
  <si>
    <t>Asfaltový betón vrstva obrusná alebo ložná AC 16 v pruhu š. nad 3 m z modifik. asfaltu tr. I, po zhutnení hr. 40 mm</t>
  </si>
  <si>
    <t>86</t>
  </si>
  <si>
    <t>577144361</t>
  </si>
  <si>
    <t xml:space="preserve">Asfaltový betón vrstva obrusná alebo ložná AC 16 v pruhu š. nad 3 m z modifik. asfaltu tr. I, po zhutnení hr. 50 mm   </t>
  </si>
  <si>
    <t>88</t>
  </si>
  <si>
    <t>45</t>
  </si>
  <si>
    <t>596911332</t>
  </si>
  <si>
    <t>Kladenie dlažby pre nevidiacich hr. 80 mm do lôžka z kameniva ťaženého</t>
  </si>
  <si>
    <t>90</t>
  </si>
  <si>
    <t>5922902281</t>
  </si>
  <si>
    <t>Dlažba pre nevidiacich hr.8 cm ,červená</t>
  </si>
  <si>
    <t>92</t>
  </si>
  <si>
    <t>47</t>
  </si>
  <si>
    <t>597961111</t>
  </si>
  <si>
    <t>Rigol dláždený do lôžka z betónu prostého tr. C 8/10 z prefabrikátov šírky rigolu do 1030 mm</t>
  </si>
  <si>
    <t>94</t>
  </si>
  <si>
    <t>597962536</t>
  </si>
  <si>
    <t>Betónový žľab s mrežou z pozinkovanej ocele na držiakoch, š. do 50 cm, s bet.lôžkom C 25/30</t>
  </si>
  <si>
    <t>96</t>
  </si>
  <si>
    <t>49</t>
  </si>
  <si>
    <t>597969111</t>
  </si>
  <si>
    <t>Príplatok k cene 597 76 1111 a 597 96 1111  za každých začatých 10 mm hrúbky lôžka nad 100 mm</t>
  </si>
  <si>
    <t>98</t>
  </si>
  <si>
    <t>Rúrové vedenie</t>
  </si>
  <si>
    <t>871218114</t>
  </si>
  <si>
    <t>Ukladanie drenážneho potrubia do pripravenej ryhy z flexibilného perforovaného PVC priemeru cez 150 do 200 mm</t>
  </si>
  <si>
    <t>100</t>
  </si>
  <si>
    <t>51</t>
  </si>
  <si>
    <t>2860016260</t>
  </si>
  <si>
    <t>Drenážna rúra DN160/50m PIPELIFE</t>
  </si>
  <si>
    <t>102</t>
  </si>
  <si>
    <t>895211131</t>
  </si>
  <si>
    <t>Drenážna šachta typová kontrolná z betónových dielcov Šk-80/3 hĺbky do 1, 5 m</t>
  </si>
  <si>
    <t>ks</t>
  </si>
  <si>
    <t>104</t>
  </si>
  <si>
    <t>53</t>
  </si>
  <si>
    <t>895931112</t>
  </si>
  <si>
    <t>Vpust  horský prefabrikovaný, veľkosti 1500/900 mm</t>
  </si>
  <si>
    <t>106</t>
  </si>
  <si>
    <t>899231111</t>
  </si>
  <si>
    <t>Výšková úprava uličného vstupu alebo vpuste do 200 mm zvýšením mreže</t>
  </si>
  <si>
    <t>108</t>
  </si>
  <si>
    <t>55</t>
  </si>
  <si>
    <t>899331111</t>
  </si>
  <si>
    <t>Výšková úprava uličného vstupu alebo vpuste do 200 mm zvýšením poklopu</t>
  </si>
  <si>
    <t>110</t>
  </si>
  <si>
    <t>899431111</t>
  </si>
  <si>
    <t>Výšková úprava uličného vstupu alebo vpuste do 200 mm zvýšením krycieho hrnca</t>
  </si>
  <si>
    <t>112</t>
  </si>
  <si>
    <t>Ostatné konštrukcie a práce-búranie</t>
  </si>
  <si>
    <t>57</t>
  </si>
  <si>
    <t>911332111</t>
  </si>
  <si>
    <t>Osadenie a montáž zvodidla oceľového so zabaranením stĺpikov pri vz. 2m</t>
  </si>
  <si>
    <t>114</t>
  </si>
  <si>
    <t>5534695321</t>
  </si>
  <si>
    <t>Cestné oceľové zvodidlo, úroveń zachytenia H1, komplet</t>
  </si>
  <si>
    <t>116</t>
  </si>
  <si>
    <t>59</t>
  </si>
  <si>
    <t>911332113</t>
  </si>
  <si>
    <t>Osadenie a montáž zvodidla oceľového so zabaranením stĺpikov pri vz. 4m</t>
  </si>
  <si>
    <t>118</t>
  </si>
  <si>
    <t>5534695331</t>
  </si>
  <si>
    <t>Cestné zvodidlo, úroveń zachytenia H2, komplet</t>
  </si>
  <si>
    <t>120</t>
  </si>
  <si>
    <t>61</t>
  </si>
  <si>
    <t>912291111</t>
  </si>
  <si>
    <t>Osadenie smerového stĺpika plastového s vykopaním a odhodom výkopku do 3 m</t>
  </si>
  <si>
    <t>122</t>
  </si>
  <si>
    <t>4044201031</t>
  </si>
  <si>
    <t>Cestný smerový stĺpik CS - 1200 mm, s bodcom fólia tr.3</t>
  </si>
  <si>
    <t>124</t>
  </si>
  <si>
    <t>63</t>
  </si>
  <si>
    <t>912293111</t>
  </si>
  <si>
    <t>Osadenie a montáž smerového stĺpika z plastických hmôt na cestné zvodidlo</t>
  </si>
  <si>
    <t>126</t>
  </si>
  <si>
    <t>4044201020</t>
  </si>
  <si>
    <t>Zvodidlový stĺpik ZS - 300 mm s kovovým držiakom, so spojovacím materiálom, fólia tr.2</t>
  </si>
  <si>
    <t>128</t>
  </si>
  <si>
    <t>65</t>
  </si>
  <si>
    <t>914001112</t>
  </si>
  <si>
    <t>Osadenie a montáž cestnej zvislej dopravnej značky v rámoch na oceľovej konštrukcii</t>
  </si>
  <si>
    <t>130</t>
  </si>
  <si>
    <t>4044633101</t>
  </si>
  <si>
    <t>Dopravné značky štandartné</t>
  </si>
  <si>
    <t>132</t>
  </si>
  <si>
    <t>67</t>
  </si>
  <si>
    <t>4044633102</t>
  </si>
  <si>
    <t>Stĺpiky k dopravným značkám</t>
  </si>
  <si>
    <t>134</t>
  </si>
  <si>
    <t>914002812</t>
  </si>
  <si>
    <t>Montáž dopravnej značky rozmeru 3500/1500, 2000/3000, 2500/2000, 2500/1500, 2000/1500, 3000/1750 mm</t>
  </si>
  <si>
    <t>136</t>
  </si>
  <si>
    <t>69</t>
  </si>
  <si>
    <t>4044633104</t>
  </si>
  <si>
    <t>Dopravné značky - tabuľa do 4m2</t>
  </si>
  <si>
    <t>138</t>
  </si>
  <si>
    <t>914002813</t>
  </si>
  <si>
    <t>Montáž dopravnej značky, tabuľa rozmerov v mm 1500/1000, 1500/1500 alebo 1600/1600</t>
  </si>
  <si>
    <t>140</t>
  </si>
  <si>
    <t>71</t>
  </si>
  <si>
    <t>4044633103</t>
  </si>
  <si>
    <t>Dopravné značky - tabuľa do 2m2</t>
  </si>
  <si>
    <t>142</t>
  </si>
  <si>
    <t>915701121</t>
  </si>
  <si>
    <t>Vodorov. značenie v termoplastovom prevedení, čiary š 12,5 mm</t>
  </si>
  <si>
    <t>144</t>
  </si>
  <si>
    <t>73</t>
  </si>
  <si>
    <t>915701122</t>
  </si>
  <si>
    <t>Vodorov. značenie v termoplastovom prevedení, čiary š 25 mm</t>
  </si>
  <si>
    <t>146</t>
  </si>
  <si>
    <t>915701123</t>
  </si>
  <si>
    <t>Vodorov. značenie v termoplastovom prevedení, stopčiary, šipky, prechody, atď</t>
  </si>
  <si>
    <t>148</t>
  </si>
  <si>
    <t>75</t>
  </si>
  <si>
    <t>915791111</t>
  </si>
  <si>
    <t>Predznačenie pre značenie striekané farbou z náterových hmôt deliace čiary, vodiace prúžky</t>
  </si>
  <si>
    <t>150</t>
  </si>
  <si>
    <t>915791112</t>
  </si>
  <si>
    <t>Predznačenie pre vodorovné značenie striekané farbou alebo vykonávané z náterových hmôt</t>
  </si>
  <si>
    <t>152</t>
  </si>
  <si>
    <t>77</t>
  </si>
  <si>
    <t>915920003</t>
  </si>
  <si>
    <t>Osadenie trvalého retroreflexného liatinového dopravného gombíka rozmeru 100x50x12 mm</t>
  </si>
  <si>
    <t>154</t>
  </si>
  <si>
    <t>40457948651</t>
  </si>
  <si>
    <t>Trvalý retroreflexný dopravný gombík  -liatinový,dopravný (do vozovky),rozmery reflexného prvku:10x5x1,2cm</t>
  </si>
  <si>
    <t>156</t>
  </si>
  <si>
    <t>79</t>
  </si>
  <si>
    <t>916932114</t>
  </si>
  <si>
    <t>Osadenie odvodňovacieho polymérbetónového obrubníka pre triedu zaťaženia D 400 - základné a revízne diely</t>
  </si>
  <si>
    <t>158</t>
  </si>
  <si>
    <t>5922712530</t>
  </si>
  <si>
    <t>Obrubník , svetlá šírka 100 mm, polymérbetón, ACO</t>
  </si>
  <si>
    <t>160</t>
  </si>
  <si>
    <t>81</t>
  </si>
  <si>
    <t>917862112</t>
  </si>
  <si>
    <t>Osadenie chodník. obrubníka betónového stojatého do lôžka z betónu prosteho tr. C 16/20 s bočnou oporou</t>
  </si>
  <si>
    <t>162</t>
  </si>
  <si>
    <t>5922903062</t>
  </si>
  <si>
    <t>Obrubník betónový cestný 50/25/15 cm, sivá</t>
  </si>
  <si>
    <t>164</t>
  </si>
  <si>
    <t>83</t>
  </si>
  <si>
    <t>919411121</t>
  </si>
  <si>
    <t>Čelo priepustu z betónu prostého z rúr DN 600 až DN 800 mm</t>
  </si>
  <si>
    <t>166</t>
  </si>
  <si>
    <t>9194131111</t>
  </si>
  <si>
    <t>Vtoková nádržka z prefabrikátov so zákrytovou doskou s plastovou mrežou priepustu z rúr DN do 800 mm</t>
  </si>
  <si>
    <t>168</t>
  </si>
  <si>
    <t>85</t>
  </si>
  <si>
    <t>919514112</t>
  </si>
  <si>
    <t>Zhotovenie priepustu z rúr železobetónových DN 600 mm</t>
  </si>
  <si>
    <t>170</t>
  </si>
  <si>
    <t>5922266300</t>
  </si>
  <si>
    <t>Rúra TZR 102-60 D 60/dĺ.250/ hr.steny 10,6cm</t>
  </si>
  <si>
    <t>172</t>
  </si>
  <si>
    <t>87</t>
  </si>
  <si>
    <t>919720121</t>
  </si>
  <si>
    <t>Geomreža pre vystuženie asfaltových vrstiev komunikácií zo sklenných vlákien, pozdĺžna pevnosť v ťahu do 50 kN/m</t>
  </si>
  <si>
    <t>174</t>
  </si>
  <si>
    <t>919735112</t>
  </si>
  <si>
    <t>Rezanie existujúceho asfaltového krytu alebo podkladu hĺbky nad 50 do 100 mm</t>
  </si>
  <si>
    <t>176</t>
  </si>
  <si>
    <t>89</t>
  </si>
  <si>
    <t>931971021</t>
  </si>
  <si>
    <t>Tesnenie škár trvale pružnou zálievkou</t>
  </si>
  <si>
    <t>178</t>
  </si>
  <si>
    <t>961041211</t>
  </si>
  <si>
    <t>Búranie mostných základov, muriva a pilierov alebo nosných konštrukcií z prost.,betónu,  -2,20000t</t>
  </si>
  <si>
    <t>180</t>
  </si>
  <si>
    <t>91</t>
  </si>
  <si>
    <t>966005311</t>
  </si>
  <si>
    <t>Rozobranie cestného zábradlia a zvodidiel s jednou pásnicou,  -0,04200t</t>
  </si>
  <si>
    <t>182</t>
  </si>
  <si>
    <t>966006132</t>
  </si>
  <si>
    <t>Odstránenie značky, pre staničenie a ohraničenie so stĺpikmi s bet. pätkami,  -0,08200t</t>
  </si>
  <si>
    <t>184</t>
  </si>
  <si>
    <t>93</t>
  </si>
  <si>
    <t>966006133</t>
  </si>
  <si>
    <t>Odstránenie značky, smerové stĺpiky zaklinované v zemi kameňmi alebo obetónované,  -0,03700t</t>
  </si>
  <si>
    <t>186</t>
  </si>
  <si>
    <t>979082213</t>
  </si>
  <si>
    <t>Vodorovná doprava sutiny so zložením a hrubým urovnaním na vzdialenosť do 1 km</t>
  </si>
  <si>
    <t>188</t>
  </si>
  <si>
    <t>95</t>
  </si>
  <si>
    <t>979082219</t>
  </si>
  <si>
    <t>Príplatok k cene za každý ďalší aj začatý 1 km nad 1 km</t>
  </si>
  <si>
    <t>190</t>
  </si>
  <si>
    <t>979087212</t>
  </si>
  <si>
    <t>Nakladanie na dopravné prostriedky pre vodorovnú dopravu sutiny</t>
  </si>
  <si>
    <t>192</t>
  </si>
  <si>
    <t>97</t>
  </si>
  <si>
    <t>979087215</t>
  </si>
  <si>
    <t xml:space="preserve">Poplatok za skládkovnie vybúraných hmôt   </t>
  </si>
  <si>
    <t>-1857314711</t>
  </si>
  <si>
    <t>99</t>
  </si>
  <si>
    <t>Presun hmôt HSV</t>
  </si>
  <si>
    <t>998225111</t>
  </si>
  <si>
    <t>Presun hmôt pre pozemnú komunikáciu a letisko s krytom asfaltovým akejkoľvek dĺžky objektu</t>
  </si>
  <si>
    <t>194</t>
  </si>
  <si>
    <t>Práce a dodávky M</t>
  </si>
  <si>
    <t>22-M</t>
  </si>
  <si>
    <t>Montáže oznam. a zabezp. zariadení</t>
  </si>
  <si>
    <t>220960002</t>
  </si>
  <si>
    <t>Mont.stožiara(stľpa), osadenie základu,zatiahnutie kábla,prepojenie-priameho na zákadovom ráme</t>
  </si>
  <si>
    <t>196</t>
  </si>
  <si>
    <t>220960604</t>
  </si>
  <si>
    <t>Montáž a dodávka stacionárneho merača rýchlosti cestných vozidiel s modulom  pre zber štatistických údajov s napájaním zo solárného zdroja</t>
  </si>
  <si>
    <t>198</t>
  </si>
  <si>
    <t>101</t>
  </si>
  <si>
    <t>220960615</t>
  </si>
  <si>
    <t>Montáž a dodávka meteostanice s napájaním zo solárného zdroja so stĺpikom</t>
  </si>
  <si>
    <t>200</t>
  </si>
  <si>
    <t>6936654401</t>
  </si>
  <si>
    <t>Separačná, filtračná a spevňovacia geotextília</t>
  </si>
  <si>
    <t>289971241</t>
  </si>
  <si>
    <t>131201101</t>
  </si>
  <si>
    <t>Výkop nezapaženej jamy v hornine 3, do 100 m3</t>
  </si>
  <si>
    <t>131201109</t>
  </si>
  <si>
    <t>Hĺbenie nezapažených jám a zárezov. Príplatok za lepivosť horniny 3</t>
  </si>
  <si>
    <t>275311117</t>
  </si>
  <si>
    <t>Základové pätky a bloky mostných konštrukcií z betónu prostého tr. C 25/30</t>
  </si>
  <si>
    <t>Zhotovenie vrstvy z geotextílie (separačná) na uprav. povrchu zvislá</t>
  </si>
  <si>
    <t>327210100</t>
  </si>
  <si>
    <t>Montáž oporných a zárubných múrov z drôtokamenných košov z dvojzákrutovej šesťuholníkovej siete - pletených, priemer drôtu 2,7mm, povrchová ochrana</t>
  </si>
  <si>
    <t>3131106581</t>
  </si>
  <si>
    <t>Drôtokamenné koše - zvárané,s povrchovou ochranou (Zn+5%Al)</t>
  </si>
  <si>
    <t>348351113</t>
  </si>
  <si>
    <t>Debnenie (stratené) základu stĺpika zábradlia (zvodidla) z korugovanej rúry DN 300</t>
  </si>
  <si>
    <t>564791111</t>
  </si>
  <si>
    <t>Podklad spevnenej plochy z kameniva drveného so zhutnením frakcie 0-63 mm</t>
  </si>
  <si>
    <t>9197211101</t>
  </si>
  <si>
    <t>Geomreža tuhá jednoosová</t>
  </si>
  <si>
    <r>
      <t xml:space="preserve">Úprava pláne v zárezoch v hornine 1-4 so zhutnením </t>
    </r>
    <r>
      <rPr>
        <i/>
        <sz val="9"/>
        <rFont val="Arial CE"/>
        <family val="2"/>
        <charset val="238"/>
      </rPr>
      <t>/514x2/</t>
    </r>
  </si>
  <si>
    <t>Hárok obsahuje:</t>
  </si>
  <si>
    <t>1) Krycí list rozpočtu</t>
  </si>
  <si>
    <t>2) Rekapitulácia rozpočtu</t>
  </si>
  <si>
    <t>3) Rozpočet</t>
  </si>
  <si>
    <t>Späť na hárok:</t>
  </si>
  <si>
    <t>Rekapitulácia stavby</t>
  </si>
  <si>
    <t>optimalizované pre tlač zostáv vo formáte A4 - na výšku</t>
  </si>
  <si>
    <t>{6572bd0e-4083-4572-9610-ce81c55dc6cd}</t>
  </si>
  <si>
    <t>IČO DPH:</t>
  </si>
  <si>
    <t>Ostatné náklady</t>
  </si>
  <si>
    <t>z</t>
  </si>
  <si>
    <t>Kód - Popis</t>
  </si>
  <si>
    <t>1) Náklady z rozpočtu</t>
  </si>
  <si>
    <t>2) Ostatné náklady</t>
  </si>
  <si>
    <t>Celkové náklady za stavbu 1) + 2)</t>
  </si>
  <si>
    <t>Rekonštrukcia a modernizácia cesty II/499 v úseku cesty horského priechodu Havran</t>
  </si>
  <si>
    <t>Poznámka</t>
  </si>
  <si>
    <t>J. hmotnosť_x000D_
[t]</t>
  </si>
  <si>
    <t>Hmotnosť_x000D_
celkom [t]</t>
  </si>
  <si>
    <t>{53e7be55-3618-42cd-b182-198afdea1968}</t>
  </si>
  <si>
    <t>{cd62cb52-d935-4fde-9dae-0009775680e7}</t>
  </si>
  <si>
    <t>SO 206 - Gabiónový múr v km 1,506-1,527 cesty II/499 vpravo</t>
  </si>
  <si>
    <t>SO 204</t>
  </si>
  <si>
    <t>SO 205</t>
  </si>
  <si>
    <t>SO 206</t>
  </si>
  <si>
    <t>SO 204 - Gabiónový múr v km 1,1900-1,203 cesty II/499 vpravo</t>
  </si>
  <si>
    <t>SO 204 - Gabiónový múr v km 1,1900-1,203 cesty II/499 vľavo</t>
  </si>
  <si>
    <t>SO 205 - Gabiónový múr v km 1,3440-3,600 cesty II/499 vpravo</t>
  </si>
  <si>
    <t>SO 205 - Gabiónový múr v km 1,3440-3,600 cesty II/499 vľavo</t>
  </si>
  <si>
    <t>SO 206 - Gabiónový múr v km 1,506-1,527 cesty II/499 vľavo</t>
  </si>
  <si>
    <t>{16f8b4d4-16d8-4c56-91c6-ca4a5b9bafeb}</t>
  </si>
  <si>
    <t>Výmena vozovky v km 0,0000 - 2,5000</t>
  </si>
  <si>
    <t>01 nav. pr. 1 - Výmena vozovky v km 0,0000 - 2,5000</t>
  </si>
  <si>
    <t>03 - SO Oprava sieťového rozpadu v km 0,0000-2,5000</t>
  </si>
  <si>
    <t>Oprava sieťového rozpadu v km 0,0000 - 2,5000</t>
  </si>
  <si>
    <t>Rekonštr.cesty II/499  Havran - naviac práce 2 (km 0,000-2,500)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</si>
</sst>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88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Arial CE"/>
      <family val="2"/>
      <charset val="238"/>
    </font>
    <font>
      <sz val="8"/>
      <name val="Trebuchet MS"/>
      <family val="2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b/>
      <sz val="16"/>
      <name val="Trebuchet MS"/>
      <family val="2"/>
      <charset val="238"/>
    </font>
    <font>
      <sz val="8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2"/>
      <name val="Trebuchet MS"/>
      <family val="2"/>
      <charset val="238"/>
    </font>
    <font>
      <sz val="10"/>
      <name val="Trebuchet MS"/>
      <family val="2"/>
      <charset val="238"/>
    </font>
    <font>
      <i/>
      <sz val="8"/>
      <name val="Trebuchet MS"/>
      <family val="2"/>
      <charset val="238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sz val="8"/>
      <color rgb="FFFFFFFF"/>
      <name val="Arial CE"/>
    </font>
    <font>
      <b/>
      <sz val="12"/>
      <color rgb="FF960000"/>
      <name val="Arial CE"/>
    </font>
    <font>
      <sz val="8"/>
      <color rgb="FF969696"/>
      <name val="Arial CE"/>
    </font>
    <font>
      <sz val="10"/>
      <color rgb="FFFFFFFF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AE68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36" fillId="0" borderId="0" applyNumberForma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/>
  </cellStyleXfs>
  <cellXfs count="4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167" fontId="20" fillId="0" borderId="22" xfId="0" applyNumberFormat="1" applyFont="1" applyFill="1" applyBorder="1" applyAlignment="1" applyProtection="1">
      <alignment vertical="center"/>
      <protection locked="0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38" fillId="5" borderId="0" xfId="2" applyFill="1"/>
    <xf numFmtId="0" fontId="39" fillId="5" borderId="0" xfId="2" applyFont="1" applyFill="1" applyAlignment="1">
      <alignment vertical="center"/>
    </xf>
    <xf numFmtId="0" fontId="40" fillId="5" borderId="0" xfId="2" applyFont="1" applyFill="1" applyAlignment="1">
      <alignment horizontal="left" vertical="center"/>
    </xf>
    <xf numFmtId="0" fontId="42" fillId="5" borderId="0" xfId="3" applyFont="1" applyFill="1" applyAlignment="1" applyProtection="1">
      <alignment vertical="center"/>
    </xf>
    <xf numFmtId="0" fontId="38" fillId="0" borderId="0" xfId="2"/>
    <xf numFmtId="0" fontId="38" fillId="0" borderId="0" xfId="2" applyAlignment="1">
      <alignment horizontal="left" vertical="center"/>
    </xf>
    <xf numFmtId="0" fontId="38" fillId="0" borderId="1" xfId="2" applyBorder="1"/>
    <xf numFmtId="0" fontId="38" fillId="0" borderId="2" xfId="2" applyBorder="1"/>
    <xf numFmtId="0" fontId="38" fillId="0" borderId="23" xfId="2" applyBorder="1"/>
    <xf numFmtId="0" fontId="38" fillId="0" borderId="3" xfId="2" applyBorder="1"/>
    <xf numFmtId="0" fontId="38" fillId="0" borderId="24" xfId="2" applyBorder="1"/>
    <xf numFmtId="0" fontId="43" fillId="0" borderId="0" xfId="2" applyFont="1" applyAlignment="1">
      <alignment horizontal="left" vertical="center"/>
    </xf>
    <xf numFmtId="0" fontId="45" fillId="0" borderId="0" xfId="2" applyFont="1" applyAlignment="1">
      <alignment horizontal="left" vertical="center"/>
    </xf>
    <xf numFmtId="0" fontId="38" fillId="0" borderId="0" xfId="2" applyAlignment="1">
      <alignment vertical="center"/>
    </xf>
    <xf numFmtId="0" fontId="38" fillId="0" borderId="3" xfId="2" applyBorder="1" applyAlignment="1">
      <alignment vertical="center"/>
    </xf>
    <xf numFmtId="0" fontId="46" fillId="0" borderId="0" xfId="2" applyFont="1" applyAlignment="1">
      <alignment horizontal="left" vertical="top"/>
    </xf>
    <xf numFmtId="0" fontId="38" fillId="0" borderId="24" xfId="2" applyBorder="1" applyAlignment="1">
      <alignment vertical="center"/>
    </xf>
    <xf numFmtId="0" fontId="47" fillId="0" borderId="0" xfId="2" applyFont="1" applyAlignment="1">
      <alignment horizontal="left" vertical="center"/>
    </xf>
    <xf numFmtId="0" fontId="38" fillId="0" borderId="12" xfId="2" applyBorder="1" applyAlignment="1">
      <alignment vertical="center"/>
    </xf>
    <xf numFmtId="0" fontId="39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49" fillId="0" borderId="0" xfId="2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164" fontId="50" fillId="0" borderId="0" xfId="2" applyNumberFormat="1" applyFont="1" applyAlignment="1">
      <alignment vertical="center"/>
    </xf>
    <xf numFmtId="0" fontId="50" fillId="0" borderId="0" xfId="2" applyFont="1" applyAlignment="1">
      <alignment horizontal="right" vertical="center"/>
    </xf>
    <xf numFmtId="0" fontId="38" fillId="4" borderId="0" xfId="2" applyFill="1" applyAlignment="1">
      <alignment vertical="center"/>
    </xf>
    <xf numFmtId="0" fontId="46" fillId="4" borderId="6" xfId="2" applyFont="1" applyFill="1" applyBorder="1" applyAlignment="1">
      <alignment horizontal="left" vertical="center"/>
    </xf>
    <xf numFmtId="0" fontId="38" fillId="4" borderId="7" xfId="2" applyFill="1" applyBorder="1" applyAlignment="1">
      <alignment vertical="center"/>
    </xf>
    <xf numFmtId="0" fontId="46" fillId="4" borderId="7" xfId="2" applyFont="1" applyFill="1" applyBorder="1" applyAlignment="1">
      <alignment horizontal="right" vertical="center"/>
    </xf>
    <xf numFmtId="0" fontId="46" fillId="4" borderId="7" xfId="2" applyFont="1" applyFill="1" applyBorder="1" applyAlignment="1">
      <alignment horizontal="center" vertical="center"/>
    </xf>
    <xf numFmtId="0" fontId="51" fillId="0" borderId="11" xfId="2" applyFont="1" applyBorder="1" applyAlignment="1">
      <alignment horizontal="left" vertical="center"/>
    </xf>
    <xf numFmtId="0" fontId="38" fillId="0" borderId="13" xfId="2" applyBorder="1" applyAlignment="1">
      <alignment vertical="center"/>
    </xf>
    <xf numFmtId="0" fontId="38" fillId="0" borderId="14" xfId="2" applyBorder="1"/>
    <xf numFmtId="0" fontId="38" fillId="0" borderId="15" xfId="2" applyBorder="1"/>
    <xf numFmtId="0" fontId="52" fillId="0" borderId="19" xfId="2" applyFont="1" applyBorder="1" applyAlignment="1">
      <alignment horizontal="left" vertical="center"/>
    </xf>
    <xf numFmtId="0" fontId="38" fillId="0" borderId="20" xfId="2" applyBorder="1" applyAlignment="1">
      <alignment vertical="center"/>
    </xf>
    <xf numFmtId="0" fontId="52" fillId="0" borderId="20" xfId="2" applyFont="1" applyBorder="1" applyAlignment="1">
      <alignment horizontal="left" vertical="center"/>
    </xf>
    <xf numFmtId="0" fontId="38" fillId="0" borderId="21" xfId="2" applyBorder="1" applyAlignment="1">
      <alignment vertical="center"/>
    </xf>
    <xf numFmtId="0" fontId="38" fillId="0" borderId="9" xfId="2" applyBorder="1" applyAlignment="1">
      <alignment vertical="center"/>
    </xf>
    <xf numFmtId="0" fontId="38" fillId="0" borderId="10" xfId="2" applyBorder="1" applyAlignment="1">
      <alignment vertical="center"/>
    </xf>
    <xf numFmtId="0" fontId="38" fillId="0" borderId="25" xfId="2" applyBorder="1" applyAlignment="1">
      <alignment vertical="center"/>
    </xf>
    <xf numFmtId="0" fontId="38" fillId="0" borderId="1" xfId="2" applyBorder="1" applyAlignment="1">
      <alignment vertical="center"/>
    </xf>
    <xf numFmtId="0" fontId="38" fillId="0" borderId="2" xfId="2" applyBorder="1" applyAlignment="1">
      <alignment vertical="center"/>
    </xf>
    <xf numFmtId="0" fontId="38" fillId="0" borderId="23" xfId="2" applyBorder="1" applyAlignment="1">
      <alignment vertical="center"/>
    </xf>
    <xf numFmtId="0" fontId="46" fillId="0" borderId="0" xfId="2" applyFont="1" applyAlignment="1">
      <alignment horizontal="left" vertical="center"/>
    </xf>
    <xf numFmtId="0" fontId="53" fillId="0" borderId="0" xfId="2" applyFont="1" applyAlignment="1">
      <alignment horizontal="left" vertical="center"/>
    </xf>
    <xf numFmtId="0" fontId="55" fillId="0" borderId="3" xfId="2" applyFont="1" applyBorder="1" applyAlignment="1">
      <alignment vertical="center"/>
    </xf>
    <xf numFmtId="0" fontId="55" fillId="0" borderId="0" xfId="2" applyFont="1" applyAlignment="1">
      <alignment vertical="center"/>
    </xf>
    <xf numFmtId="0" fontId="55" fillId="0" borderId="0" xfId="2" applyFont="1" applyAlignment="1">
      <alignment horizontal="left" vertical="center"/>
    </xf>
    <xf numFmtId="0" fontId="55" fillId="0" borderId="24" xfId="2" applyFont="1" applyBorder="1" applyAlignment="1">
      <alignment vertical="center"/>
    </xf>
    <xf numFmtId="0" fontId="56" fillId="0" borderId="3" xfId="2" applyFont="1" applyBorder="1" applyAlignment="1">
      <alignment vertical="center"/>
    </xf>
    <xf numFmtId="0" fontId="56" fillId="0" borderId="0" xfId="2" applyFont="1" applyAlignment="1">
      <alignment vertical="center"/>
    </xf>
    <xf numFmtId="0" fontId="56" fillId="0" borderId="0" xfId="2" applyFont="1" applyAlignment="1">
      <alignment horizontal="left" vertical="center"/>
    </xf>
    <xf numFmtId="0" fontId="56" fillId="0" borderId="24" xfId="2" applyFont="1" applyBorder="1" applyAlignment="1">
      <alignment vertical="center"/>
    </xf>
    <xf numFmtId="0" fontId="38" fillId="0" borderId="22" xfId="2" applyBorder="1" applyAlignment="1">
      <alignment vertical="center"/>
    </xf>
    <xf numFmtId="0" fontId="45" fillId="0" borderId="22" xfId="2" applyFont="1" applyBorder="1" applyAlignment="1">
      <alignment horizontal="center" vertical="center"/>
    </xf>
    <xf numFmtId="0" fontId="54" fillId="4" borderId="0" xfId="2" applyFont="1" applyFill="1" applyAlignment="1">
      <alignment horizontal="left" vertical="center"/>
    </xf>
    <xf numFmtId="0" fontId="59" fillId="0" borderId="0" xfId="2" applyFont="1" applyAlignment="1">
      <alignment vertical="center"/>
    </xf>
    <xf numFmtId="0" fontId="60" fillId="0" borderId="0" xfId="2" applyFont="1" applyAlignment="1">
      <alignment horizontal="left" vertical="center"/>
    </xf>
    <xf numFmtId="0" fontId="61" fillId="0" borderId="0" xfId="2" applyFont="1" applyAlignment="1">
      <alignment horizontal="left" vertical="center"/>
    </xf>
    <xf numFmtId="0" fontId="38" fillId="0" borderId="3" xfId="2" applyBorder="1" applyAlignment="1">
      <alignment horizontal="center" vertical="center" wrapText="1"/>
    </xf>
    <xf numFmtId="0" fontId="60" fillId="4" borderId="16" xfId="2" applyFont="1" applyFill="1" applyBorder="1" applyAlignment="1">
      <alignment horizontal="center" vertical="center" wrapText="1"/>
    </xf>
    <xf numFmtId="0" fontId="60" fillId="4" borderId="17" xfId="2" applyFont="1" applyFill="1" applyBorder="1" applyAlignment="1">
      <alignment horizontal="center" vertical="center" wrapText="1"/>
    </xf>
    <xf numFmtId="0" fontId="38" fillId="0" borderId="24" xfId="2" applyBorder="1" applyAlignment="1">
      <alignment horizontal="center" vertical="center" wrapText="1"/>
    </xf>
    <xf numFmtId="0" fontId="38" fillId="0" borderId="0" xfId="2" applyAlignment="1">
      <alignment horizontal="center" vertical="center" wrapText="1"/>
    </xf>
    <xf numFmtId="0" fontId="45" fillId="0" borderId="16" xfId="2" applyFont="1" applyBorder="1" applyAlignment="1">
      <alignment horizontal="center" vertical="center" wrapText="1"/>
    </xf>
    <xf numFmtId="0" fontId="45" fillId="0" borderId="17" xfId="2" applyFont="1" applyBorder="1" applyAlignment="1">
      <alignment horizontal="center" vertical="center" wrapText="1"/>
    </xf>
    <xf numFmtId="0" fontId="45" fillId="0" borderId="18" xfId="2" applyFont="1" applyBorder="1" applyAlignment="1">
      <alignment horizontal="center" vertical="center" wrapText="1"/>
    </xf>
    <xf numFmtId="0" fontId="38" fillId="0" borderId="11" xfId="2" applyBorder="1" applyAlignment="1">
      <alignment vertical="center"/>
    </xf>
    <xf numFmtId="166" fontId="62" fillId="0" borderId="12" xfId="2" applyNumberFormat="1" applyFont="1" applyBorder="1"/>
    <xf numFmtId="166" fontId="62" fillId="0" borderId="13" xfId="2" applyNumberFormat="1" applyFont="1" applyBorder="1"/>
    <xf numFmtId="4" fontId="63" fillId="0" borderId="0" xfId="2" applyNumberFormat="1" applyFont="1" applyAlignment="1">
      <alignment vertical="center"/>
    </xf>
    <xf numFmtId="0" fontId="64" fillId="0" borderId="3" xfId="2" applyFont="1" applyBorder="1"/>
    <xf numFmtId="0" fontId="59" fillId="0" borderId="0" xfId="2" applyFont="1"/>
    <xf numFmtId="0" fontId="65" fillId="0" borderId="0" xfId="2" applyFont="1" applyAlignment="1">
      <alignment horizontal="left"/>
    </xf>
    <xf numFmtId="0" fontId="64" fillId="0" borderId="24" xfId="2" applyFont="1" applyBorder="1"/>
    <xf numFmtId="0" fontId="64" fillId="0" borderId="0" xfId="2" applyFont="1"/>
    <xf numFmtId="0" fontId="64" fillId="0" borderId="14" xfId="2" applyFont="1" applyBorder="1"/>
    <xf numFmtId="166" fontId="64" fillId="0" borderId="0" xfId="2" applyNumberFormat="1" applyFont="1"/>
    <xf numFmtId="166" fontId="64" fillId="0" borderId="15" xfId="2" applyNumberFormat="1" applyFont="1" applyBorder="1"/>
    <xf numFmtId="0" fontId="64" fillId="0" borderId="0" xfId="2" applyFont="1" applyAlignment="1">
      <alignment horizontal="left"/>
    </xf>
    <xf numFmtId="0" fontId="64" fillId="0" borderId="0" xfId="2" applyFont="1" applyAlignment="1">
      <alignment horizontal="center"/>
    </xf>
    <xf numFmtId="4" fontId="64" fillId="0" borderId="0" xfId="2" applyNumberFormat="1" applyFont="1" applyAlignment="1">
      <alignment vertical="center"/>
    </xf>
    <xf numFmtId="0" fontId="66" fillId="0" borderId="0" xfId="2" applyFont="1" applyAlignment="1">
      <alignment horizontal="left"/>
    </xf>
    <xf numFmtId="0" fontId="38" fillId="0" borderId="3" xfId="2" applyBorder="1" applyAlignment="1" applyProtection="1">
      <alignment vertical="center"/>
      <protection locked="0"/>
    </xf>
    <xf numFmtId="0" fontId="59" fillId="0" borderId="22" xfId="2" applyFont="1" applyBorder="1" applyAlignment="1" applyProtection="1">
      <alignment horizontal="center" vertical="center"/>
      <protection locked="0"/>
    </xf>
    <xf numFmtId="49" fontId="59" fillId="0" borderId="22" xfId="2" applyNumberFormat="1" applyFont="1" applyBorder="1" applyAlignment="1" applyProtection="1">
      <alignment horizontal="left" vertical="center" wrapText="1"/>
      <protection locked="0"/>
    </xf>
    <xf numFmtId="0" fontId="59" fillId="0" borderId="22" xfId="2" applyFont="1" applyBorder="1" applyAlignment="1" applyProtection="1">
      <alignment horizontal="center" vertical="center" wrapText="1"/>
      <protection locked="0"/>
    </xf>
    <xf numFmtId="167" fontId="59" fillId="0" borderId="22" xfId="2" applyNumberFormat="1" applyFont="1" applyBorder="1" applyAlignment="1" applyProtection="1">
      <alignment vertical="center"/>
      <protection locked="0"/>
    </xf>
    <xf numFmtId="0" fontId="38" fillId="0" borderId="24" xfId="2" applyBorder="1" applyAlignment="1" applyProtection="1">
      <alignment vertical="center"/>
      <protection locked="0"/>
    </xf>
    <xf numFmtId="0" fontId="50" fillId="0" borderId="22" xfId="2" applyFont="1" applyBorder="1" applyAlignment="1">
      <alignment horizontal="left" vertical="center"/>
    </xf>
    <xf numFmtId="0" fontId="50" fillId="0" borderId="0" xfId="2" applyFont="1" applyAlignment="1">
      <alignment horizontal="center" vertical="center"/>
    </xf>
    <xf numFmtId="166" fontId="50" fillId="0" borderId="0" xfId="2" applyNumberFormat="1" applyFont="1" applyAlignment="1">
      <alignment vertical="center"/>
    </xf>
    <xf numFmtId="166" fontId="50" fillId="0" borderId="15" xfId="2" applyNumberFormat="1" applyFont="1" applyBorder="1" applyAlignment="1">
      <alignment vertical="center"/>
    </xf>
    <xf numFmtId="4" fontId="38" fillId="0" borderId="0" xfId="2" applyNumberFormat="1" applyAlignment="1">
      <alignment vertical="center"/>
    </xf>
    <xf numFmtId="0" fontId="67" fillId="0" borderId="22" xfId="2" applyFont="1" applyBorder="1" applyAlignment="1" applyProtection="1">
      <alignment horizontal="center" vertical="center"/>
      <protection locked="0"/>
    </xf>
    <xf numFmtId="49" fontId="67" fillId="0" borderId="22" xfId="2" applyNumberFormat="1" applyFont="1" applyBorder="1" applyAlignment="1" applyProtection="1">
      <alignment horizontal="left" vertical="center" wrapText="1"/>
      <protection locked="0"/>
    </xf>
    <xf numFmtId="0" fontId="67" fillId="0" borderId="22" xfId="2" applyFont="1" applyBorder="1" applyAlignment="1" applyProtection="1">
      <alignment horizontal="center" vertical="center" wrapText="1"/>
      <protection locked="0"/>
    </xf>
    <xf numFmtId="167" fontId="67" fillId="0" borderId="22" xfId="2" applyNumberFormat="1" applyFont="1" applyBorder="1" applyAlignment="1" applyProtection="1">
      <alignment vertical="center"/>
      <protection locked="0"/>
    </xf>
    <xf numFmtId="0" fontId="50" fillId="0" borderId="20" xfId="2" applyFont="1" applyBorder="1" applyAlignment="1">
      <alignment horizontal="center" vertical="center"/>
    </xf>
    <xf numFmtId="166" fontId="50" fillId="0" borderId="20" xfId="2" applyNumberFormat="1" applyFont="1" applyBorder="1" applyAlignment="1">
      <alignment vertical="center"/>
    </xf>
    <xf numFmtId="166" fontId="50" fillId="0" borderId="21" xfId="2" applyNumberFormat="1" applyFont="1" applyBorder="1" applyAlignment="1">
      <alignment vertical="center"/>
    </xf>
    <xf numFmtId="0" fontId="59" fillId="0" borderId="10" xfId="2" applyFont="1" applyBorder="1" applyAlignment="1">
      <alignment vertical="center"/>
    </xf>
    <xf numFmtId="0" fontId="59" fillId="0" borderId="1" xfId="2" applyFont="1" applyBorder="1" applyAlignment="1">
      <alignment vertical="center"/>
    </xf>
    <xf numFmtId="0" fontId="59" fillId="0" borderId="2" xfId="2" applyFont="1" applyBorder="1" applyAlignment="1">
      <alignment vertical="center"/>
    </xf>
    <xf numFmtId="0" fontId="59" fillId="0" borderId="3" xfId="2" applyFont="1" applyBorder="1" applyAlignment="1">
      <alignment vertical="center"/>
    </xf>
    <xf numFmtId="0" fontId="59" fillId="0" borderId="3" xfId="2" applyFont="1" applyBorder="1" applyAlignment="1">
      <alignment horizontal="center" vertical="center" wrapText="1"/>
    </xf>
    <xf numFmtId="0" fontId="59" fillId="0" borderId="3" xfId="2" applyFont="1" applyBorder="1"/>
    <xf numFmtId="0" fontId="59" fillId="0" borderId="3" xfId="2" applyFont="1" applyBorder="1" applyAlignment="1" applyProtection="1">
      <alignment vertical="center"/>
      <protection locked="0"/>
    </xf>
    <xf numFmtId="0" fontId="59" fillId="0" borderId="9" xfId="2" applyFont="1" applyBorder="1" applyAlignment="1">
      <alignment vertical="center"/>
    </xf>
    <xf numFmtId="0" fontId="60" fillId="0" borderId="16" xfId="2" applyFont="1" applyBorder="1" applyAlignment="1">
      <alignment horizontal="center" vertical="center" wrapText="1"/>
    </xf>
    <xf numFmtId="0" fontId="60" fillId="0" borderId="17" xfId="2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165" fontId="73" fillId="0" borderId="0" xfId="0" applyNumberFormat="1" applyFont="1" applyAlignment="1">
      <alignment horizontal="left" vertical="center"/>
    </xf>
    <xf numFmtId="0" fontId="74" fillId="0" borderId="3" xfId="0" applyFont="1" applyBorder="1" applyAlignment="1">
      <alignment vertical="center" wrapText="1"/>
    </xf>
    <xf numFmtId="0" fontId="74" fillId="0" borderId="0" xfId="0" applyFont="1" applyAlignment="1">
      <alignment vertical="center" wrapText="1"/>
    </xf>
    <xf numFmtId="0" fontId="74" fillId="0" borderId="3" xfId="0" applyFont="1" applyBorder="1" applyAlignment="1">
      <alignment vertical="center"/>
    </xf>
    <xf numFmtId="0" fontId="74" fillId="0" borderId="0" xfId="0" applyFont="1" applyAlignment="1">
      <alignment vertical="center"/>
    </xf>
    <xf numFmtId="4" fontId="75" fillId="0" borderId="0" xfId="0" applyNumberFormat="1" applyFont="1" applyAlignment="1">
      <alignment vertical="center"/>
    </xf>
    <xf numFmtId="0" fontId="71" fillId="0" borderId="0" xfId="0" applyFont="1" applyAlignment="1">
      <alignment horizontal="right"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4" fontId="77" fillId="0" borderId="0" xfId="0" applyNumberFormat="1" applyFont="1" applyAlignment="1">
      <alignment vertical="center"/>
    </xf>
    <xf numFmtId="164" fontId="77" fillId="0" borderId="0" xfId="0" applyNumberFormat="1" applyFont="1" applyAlignment="1">
      <alignment horizontal="right" vertical="center"/>
    </xf>
    <xf numFmtId="4" fontId="71" fillId="0" borderId="0" xfId="0" applyNumberFormat="1" applyFont="1" applyAlignment="1">
      <alignment vertical="center"/>
    </xf>
    <xf numFmtId="164" fontId="7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78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78" fillId="4" borderId="7" xfId="0" applyFont="1" applyFill="1" applyBorder="1" applyAlignment="1">
      <alignment horizontal="right" vertical="center"/>
    </xf>
    <xf numFmtId="0" fontId="78" fillId="4" borderId="7" xfId="0" applyFont="1" applyFill="1" applyBorder="1" applyAlignment="1">
      <alignment horizontal="center" vertical="center"/>
    </xf>
    <xf numFmtId="4" fontId="78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79" fillId="0" borderId="4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1" fillId="0" borderId="5" xfId="0" applyFont="1" applyBorder="1" applyAlignment="1">
      <alignment horizontal="center" vertical="center"/>
    </xf>
    <xf numFmtId="0" fontId="71" fillId="0" borderId="5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3" fillId="0" borderId="0" xfId="0" applyFont="1" applyAlignment="1">
      <alignment horizontal="left" vertical="center" wrapText="1"/>
    </xf>
    <xf numFmtId="0" fontId="80" fillId="4" borderId="0" xfId="0" applyFont="1" applyFill="1" applyAlignment="1">
      <alignment horizontal="left" vertical="center"/>
    </xf>
    <xf numFmtId="0" fontId="80" fillId="4" borderId="0" xfId="0" applyFont="1" applyFill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2" fillId="0" borderId="3" xfId="0" applyFont="1" applyBorder="1" applyAlignment="1">
      <alignment vertical="center"/>
    </xf>
    <xf numFmtId="0" fontId="82" fillId="0" borderId="20" xfId="0" applyFont="1" applyBorder="1" applyAlignment="1">
      <alignment horizontal="left" vertical="center"/>
    </xf>
    <xf numFmtId="0" fontId="82" fillId="0" borderId="20" xfId="0" applyFont="1" applyBorder="1" applyAlignment="1">
      <alignment vertical="center"/>
    </xf>
    <xf numFmtId="4" fontId="82" fillId="0" borderId="20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3" xfId="0" applyFont="1" applyBorder="1" applyAlignment="1">
      <alignment vertical="center"/>
    </xf>
    <xf numFmtId="0" fontId="83" fillId="0" borderId="20" xfId="0" applyFont="1" applyBorder="1" applyAlignment="1">
      <alignment horizontal="left" vertical="center"/>
    </xf>
    <xf numFmtId="0" fontId="83" fillId="0" borderId="20" xfId="0" applyFont="1" applyBorder="1" applyAlignment="1">
      <alignment vertical="center"/>
    </xf>
    <xf numFmtId="4" fontId="83" fillId="0" borderId="20" xfId="0" applyNumberFormat="1" applyFont="1" applyBorder="1" applyAlignment="1">
      <alignment vertical="center"/>
    </xf>
    <xf numFmtId="0" fontId="80" fillId="4" borderId="16" xfId="0" applyFont="1" applyFill="1" applyBorder="1" applyAlignment="1">
      <alignment horizontal="center" vertical="center" wrapText="1"/>
    </xf>
    <xf numFmtId="0" fontId="80" fillId="4" borderId="17" xfId="0" applyFont="1" applyFill="1" applyBorder="1" applyAlignment="1">
      <alignment horizontal="center" vertical="center" wrapText="1"/>
    </xf>
    <xf numFmtId="0" fontId="80" fillId="4" borderId="18" xfId="0" applyFont="1" applyFill="1" applyBorder="1" applyAlignment="1">
      <alignment horizontal="center" vertical="center" wrapText="1"/>
    </xf>
    <xf numFmtId="0" fontId="80" fillId="4" borderId="0" xfId="0" applyFont="1" applyFill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4" fontId="75" fillId="0" borderId="0" xfId="0" applyNumberFormat="1" applyFont="1"/>
    <xf numFmtId="0" fontId="0" fillId="0" borderId="11" xfId="0" applyBorder="1" applyAlignment="1">
      <alignment vertical="center"/>
    </xf>
    <xf numFmtId="166" fontId="85" fillId="0" borderId="12" xfId="0" applyNumberFormat="1" applyFont="1" applyBorder="1"/>
    <xf numFmtId="166" fontId="85" fillId="0" borderId="13" xfId="0" applyNumberFormat="1" applyFont="1" applyBorder="1"/>
    <xf numFmtId="4" fontId="86" fillId="0" borderId="0" xfId="0" applyNumberFormat="1" applyFont="1" applyAlignment="1">
      <alignment vertical="center"/>
    </xf>
    <xf numFmtId="0" fontId="87" fillId="0" borderId="0" xfId="0" applyFont="1"/>
    <xf numFmtId="0" fontId="87" fillId="0" borderId="3" xfId="0" applyFont="1" applyBorder="1"/>
    <xf numFmtId="0" fontId="87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4" fontId="82" fillId="0" borderId="0" xfId="0" applyNumberFormat="1" applyFont="1"/>
    <xf numFmtId="0" fontId="87" fillId="0" borderId="14" xfId="0" applyFont="1" applyBorder="1"/>
    <xf numFmtId="166" fontId="87" fillId="0" borderId="0" xfId="0" applyNumberFormat="1" applyFont="1"/>
    <xf numFmtId="166" fontId="87" fillId="0" borderId="15" xfId="0" applyNumberFormat="1" applyFont="1" applyBorder="1"/>
    <xf numFmtId="0" fontId="87" fillId="0" borderId="0" xfId="0" applyFont="1" applyAlignment="1">
      <alignment horizontal="center"/>
    </xf>
    <xf numFmtId="4" fontId="87" fillId="0" borderId="0" xfId="0" applyNumberFormat="1" applyFont="1" applyAlignment="1">
      <alignment vertical="center"/>
    </xf>
    <xf numFmtId="0" fontId="83" fillId="0" borderId="0" xfId="0" applyFont="1" applyAlignment="1">
      <alignment horizontal="left"/>
    </xf>
    <xf numFmtId="4" fontId="83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80" fillId="0" borderId="22" xfId="0" applyFont="1" applyBorder="1" applyAlignment="1" applyProtection="1">
      <alignment horizontal="center" vertical="center"/>
      <protection locked="0"/>
    </xf>
    <xf numFmtId="49" fontId="80" fillId="0" borderId="22" xfId="0" applyNumberFormat="1" applyFont="1" applyBorder="1" applyAlignment="1" applyProtection="1">
      <alignment horizontal="left" vertical="center" wrapText="1"/>
      <protection locked="0"/>
    </xf>
    <xf numFmtId="0" fontId="80" fillId="0" borderId="22" xfId="0" applyFont="1" applyBorder="1" applyAlignment="1" applyProtection="1">
      <alignment horizontal="left" vertical="center" wrapText="1"/>
      <protection locked="0"/>
    </xf>
    <xf numFmtId="0" fontId="80" fillId="0" borderId="22" xfId="0" applyFont="1" applyBorder="1" applyAlignment="1" applyProtection="1">
      <alignment horizontal="center" vertical="center" wrapText="1"/>
      <protection locked="0"/>
    </xf>
    <xf numFmtId="167" fontId="80" fillId="0" borderId="22" xfId="0" applyNumberFormat="1" applyFont="1" applyBorder="1" applyAlignment="1" applyProtection="1">
      <alignment vertical="center"/>
      <protection locked="0"/>
    </xf>
    <xf numFmtId="4" fontId="8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84" fillId="0" borderId="14" xfId="0" applyFont="1" applyBorder="1" applyAlignment="1">
      <alignment horizontal="left" vertical="center"/>
    </xf>
    <xf numFmtId="0" fontId="84" fillId="0" borderId="0" xfId="0" applyFont="1" applyAlignment="1">
      <alignment horizontal="center" vertical="center"/>
    </xf>
    <xf numFmtId="166" fontId="84" fillId="0" borderId="0" xfId="0" applyNumberFormat="1" applyFont="1" applyAlignment="1">
      <alignment vertical="center"/>
    </xf>
    <xf numFmtId="166" fontId="84" fillId="0" borderId="15" xfId="0" applyNumberFormat="1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84" fillId="0" borderId="19" xfId="0" applyFont="1" applyBorder="1" applyAlignment="1">
      <alignment horizontal="left" vertical="center"/>
    </xf>
    <xf numFmtId="0" fontId="84" fillId="0" borderId="20" xfId="0" applyFont="1" applyBorder="1" applyAlignment="1">
      <alignment horizontal="center" vertical="center"/>
    </xf>
    <xf numFmtId="166" fontId="84" fillId="0" borderId="20" xfId="0" applyNumberFormat="1" applyFont="1" applyBorder="1" applyAlignment="1">
      <alignment vertical="center"/>
    </xf>
    <xf numFmtId="166" fontId="84" fillId="0" borderId="21" xfId="0" applyNumberFormat="1" applyFont="1" applyBorder="1" applyAlignment="1">
      <alignment vertical="center"/>
    </xf>
    <xf numFmtId="0" fontId="38" fillId="0" borderId="0" xfId="2" applyAlignment="1">
      <alignment vertical="center"/>
    </xf>
    <xf numFmtId="4" fontId="64" fillId="0" borderId="0" xfId="2" applyNumberFormat="1" applyFont="1"/>
    <xf numFmtId="0" fontId="11" fillId="2" borderId="0" xfId="0" applyFont="1" applyFill="1" applyAlignment="1">
      <alignment horizontal="center" vertical="center"/>
    </xf>
    <xf numFmtId="0" fontId="0" fillId="0" borderId="0" xfId="0"/>
    <xf numFmtId="16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68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42" fillId="5" borderId="0" xfId="3" applyFont="1" applyFill="1" applyAlignment="1" applyProtection="1">
      <alignment horizontal="center" vertical="center"/>
    </xf>
    <xf numFmtId="0" fontId="43" fillId="0" borderId="0" xfId="2" applyFont="1" applyAlignment="1">
      <alignment horizontal="center" vertical="center"/>
    </xf>
    <xf numFmtId="0" fontId="43" fillId="0" borderId="0" xfId="2" applyFont="1" applyAlignment="1">
      <alignment horizontal="left" vertical="center"/>
    </xf>
    <xf numFmtId="0" fontId="43" fillId="2" borderId="0" xfId="2" applyFont="1" applyFill="1" applyAlignment="1">
      <alignment horizontal="center" vertical="center"/>
    </xf>
    <xf numFmtId="0" fontId="38" fillId="0" borderId="0" xfId="2"/>
    <xf numFmtId="0" fontId="44" fillId="0" borderId="0" xfId="2" applyFont="1" applyAlignment="1">
      <alignment horizontal="center" vertical="center"/>
    </xf>
    <xf numFmtId="0" fontId="44" fillId="0" borderId="0" xfId="2" applyFont="1" applyAlignment="1">
      <alignment horizontal="left" vertical="center"/>
    </xf>
    <xf numFmtId="0" fontId="45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/>
    </xf>
    <xf numFmtId="0" fontId="46" fillId="0" borderId="0" xfId="2" applyFont="1" applyAlignment="1">
      <alignment horizontal="left" vertical="top" wrapText="1"/>
    </xf>
    <xf numFmtId="0" fontId="38" fillId="0" borderId="0" xfId="2" applyAlignment="1">
      <alignment vertical="center"/>
    </xf>
    <xf numFmtId="0" fontId="47" fillId="0" borderId="0" xfId="2" applyFont="1" applyAlignment="1">
      <alignment horizontal="left" vertical="center"/>
    </xf>
    <xf numFmtId="0" fontId="47" fillId="0" borderId="0" xfId="2" applyFont="1" applyAlignment="1">
      <alignment horizontal="left" vertical="center" wrapText="1"/>
    </xf>
    <xf numFmtId="4" fontId="39" fillId="0" borderId="0" xfId="2" applyNumberFormat="1" applyFont="1" applyAlignment="1">
      <alignment vertical="center"/>
    </xf>
    <xf numFmtId="165" fontId="47" fillId="0" borderId="0" xfId="2" applyNumberFormat="1" applyFont="1" applyAlignment="1">
      <alignment horizontal="left" vertical="center"/>
    </xf>
    <xf numFmtId="4" fontId="50" fillId="0" borderId="0" xfId="2" applyNumberFormat="1" applyFont="1" applyAlignment="1">
      <alignment vertical="center"/>
    </xf>
    <xf numFmtId="4" fontId="46" fillId="4" borderId="7" xfId="2" applyNumberFormat="1" applyFont="1" applyFill="1" applyBorder="1" applyAlignment="1">
      <alignment vertical="center"/>
    </xf>
    <xf numFmtId="4" fontId="46" fillId="4" borderId="8" xfId="2" applyNumberFormat="1" applyFont="1" applyFill="1" applyBorder="1" applyAlignment="1">
      <alignment vertical="center"/>
    </xf>
    <xf numFmtId="4" fontId="49" fillId="0" borderId="0" xfId="2" applyNumberFormat="1" applyFont="1" applyAlignment="1">
      <alignment vertical="center"/>
    </xf>
    <xf numFmtId="4" fontId="54" fillId="0" borderId="0" xfId="2" applyNumberFormat="1" applyFont="1" applyAlignment="1">
      <alignment vertical="center"/>
    </xf>
    <xf numFmtId="4" fontId="53" fillId="0" borderId="0" xfId="2" applyNumberFormat="1" applyFont="1" applyAlignment="1">
      <alignment vertical="center"/>
    </xf>
    <xf numFmtId="4" fontId="55" fillId="0" borderId="0" xfId="2" applyNumberFormat="1" applyFont="1" applyAlignment="1">
      <alignment vertical="center"/>
    </xf>
    <xf numFmtId="0" fontId="55" fillId="0" borderId="0" xfId="2" applyFont="1" applyAlignment="1">
      <alignment vertical="center"/>
    </xf>
    <xf numFmtId="4" fontId="56" fillId="0" borderId="0" xfId="2" applyNumberFormat="1" applyFont="1" applyAlignment="1">
      <alignment vertical="center"/>
    </xf>
    <xf numFmtId="0" fontId="56" fillId="0" borderId="0" xfId="2" applyFont="1" applyAlignment="1">
      <alignment vertical="center"/>
    </xf>
    <xf numFmtId="0" fontId="46" fillId="0" borderId="0" xfId="2" applyFont="1" applyAlignment="1">
      <alignment horizontal="left" vertical="center" wrapText="1"/>
    </xf>
    <xf numFmtId="0" fontId="47" fillId="4" borderId="0" xfId="2" applyFont="1" applyFill="1" applyAlignment="1">
      <alignment horizontal="center" vertical="center"/>
    </xf>
    <xf numFmtId="0" fontId="38" fillId="4" borderId="0" xfId="2" applyFill="1" applyAlignment="1">
      <alignment vertical="center"/>
    </xf>
    <xf numFmtId="0" fontId="61" fillId="0" borderId="0" xfId="2" applyFont="1" applyAlignment="1">
      <alignment horizontal="left" vertical="center" wrapText="1"/>
    </xf>
    <xf numFmtId="165" fontId="60" fillId="0" borderId="0" xfId="2" applyNumberFormat="1" applyFont="1" applyAlignment="1">
      <alignment horizontal="left" vertical="center"/>
    </xf>
    <xf numFmtId="0" fontId="60" fillId="0" borderId="0" xfId="2" applyFont="1" applyAlignment="1">
      <alignment horizontal="left" vertical="center"/>
    </xf>
    <xf numFmtId="0" fontId="60" fillId="4" borderId="17" xfId="2" applyFont="1" applyFill="1" applyBorder="1" applyAlignment="1">
      <alignment horizontal="center" vertical="center" wrapText="1"/>
    </xf>
    <xf numFmtId="0" fontId="60" fillId="4" borderId="18" xfId="2" applyFont="1" applyFill="1" applyBorder="1" applyAlignment="1">
      <alignment horizontal="center" vertical="center" wrapText="1"/>
    </xf>
    <xf numFmtId="4" fontId="57" fillId="0" borderId="0" xfId="2" applyNumberFormat="1" applyFont="1" applyAlignment="1">
      <alignment vertical="center"/>
    </xf>
    <xf numFmtId="4" fontId="54" fillId="4" borderId="0" xfId="2" applyNumberFormat="1" applyFont="1" applyFill="1" applyAlignment="1">
      <alignment vertical="center"/>
    </xf>
    <xf numFmtId="0" fontId="58" fillId="0" borderId="0" xfId="2" applyFont="1" applyAlignment="1">
      <alignment horizontal="center" vertical="center"/>
    </xf>
    <xf numFmtId="0" fontId="59" fillId="0" borderId="0" xfId="2" applyFont="1" applyAlignment="1">
      <alignment vertical="center"/>
    </xf>
    <xf numFmtId="0" fontId="60" fillId="0" borderId="0" xfId="2" applyFont="1" applyAlignment="1">
      <alignment horizontal="left" vertical="center" wrapText="1"/>
    </xf>
    <xf numFmtId="0" fontId="59" fillId="0" borderId="22" xfId="2" applyFont="1" applyBorder="1" applyAlignment="1" applyProtection="1">
      <alignment horizontal="left" vertical="center" wrapText="1"/>
      <protection locked="0"/>
    </xf>
    <xf numFmtId="4" fontId="59" fillId="0" borderId="22" xfId="2" applyNumberFormat="1" applyFont="1" applyBorder="1" applyAlignment="1" applyProtection="1">
      <alignment vertical="center"/>
      <protection locked="0"/>
    </xf>
    <xf numFmtId="4" fontId="61" fillId="0" borderId="12" xfId="2" applyNumberFormat="1" applyFont="1" applyBorder="1"/>
    <xf numFmtId="4" fontId="61" fillId="0" borderId="12" xfId="2" applyNumberFormat="1" applyFont="1" applyBorder="1" applyAlignment="1">
      <alignment vertical="center"/>
    </xf>
    <xf numFmtId="4" fontId="65" fillId="0" borderId="0" xfId="2" applyNumberFormat="1" applyFont="1"/>
    <xf numFmtId="4" fontId="65" fillId="0" borderId="0" xfId="2" applyNumberFormat="1" applyFont="1" applyAlignment="1">
      <alignment vertical="center"/>
    </xf>
    <xf numFmtId="4" fontId="66" fillId="0" borderId="20" xfId="2" applyNumberFormat="1" applyFont="1" applyBorder="1"/>
    <xf numFmtId="4" fontId="66" fillId="0" borderId="20" xfId="2" applyNumberFormat="1" applyFont="1" applyBorder="1" applyAlignment="1">
      <alignment vertical="center"/>
    </xf>
    <xf numFmtId="4" fontId="66" fillId="0" borderId="17" xfId="2" applyNumberFormat="1" applyFont="1" applyBorder="1"/>
    <xf numFmtId="4" fontId="66" fillId="0" borderId="17" xfId="2" applyNumberFormat="1" applyFont="1" applyBorder="1" applyAlignment="1">
      <alignment vertical="center"/>
    </xf>
    <xf numFmtId="0" fontId="67" fillId="0" borderId="22" xfId="2" applyFont="1" applyBorder="1" applyAlignment="1" applyProtection="1">
      <alignment horizontal="left" vertical="center" wrapText="1"/>
      <protection locked="0"/>
    </xf>
    <xf numFmtId="4" fontId="67" fillId="0" borderId="22" xfId="2" applyNumberFormat="1" applyFont="1" applyBorder="1" applyAlignment="1" applyProtection="1">
      <alignment vertical="center"/>
      <protection locked="0"/>
    </xf>
    <xf numFmtId="0" fontId="60" fillId="0" borderId="17" xfId="2" applyFont="1" applyBorder="1" applyAlignment="1">
      <alignment horizontal="center" vertical="center" wrapText="1"/>
    </xf>
    <xf numFmtId="0" fontId="60" fillId="0" borderId="18" xfId="2" applyFont="1" applyBorder="1" applyAlignment="1">
      <alignment horizontal="center" vertical="center" wrapText="1"/>
    </xf>
  </cellXfs>
  <cellStyles count="4">
    <cellStyle name="Hypertextové prepojenie" xfId="1" builtinId="8"/>
    <cellStyle name="Hypertextové prepojenie 2" xfId="3" xr:uid="{96DACF04-D69E-4F48-870F-20EA2A27F120}"/>
    <cellStyle name="Normálna" xfId="0" builtinId="0" customBuiltin="1"/>
    <cellStyle name="Normálna 2" xfId="2" xr:uid="{A06080F9-9651-40A4-86F1-741229295CEE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BE09EEEB-4955-4438-BC7E-B66C417DB24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9346CA68-8554-4504-B178-4CB999D9585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BCC01457-2E08-4583-9EEB-A76C6C32DD7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858EA84B-2AB1-4113-9523-CF0C2AFEC43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B2011FAF-2EBF-4FD9-8E17-E16E97B4569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C382C5F7-E4F0-4B5D-A916-9BC51D21B4B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WIETELSKY/STAVBY/2020-21/TTSK%20Banka,%20Rekon&#353;.%20a%20moder.%20cesty,HAVRAN%20(VS)/5.%20PODKLADY/NAVIAC%20PR&#193;CE/CELKOM/Opr.%20sie&#357;.%20rozpadu%200,00-2,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WIETELSKY/STAVBY/2020-21/TTSK%20Banka,%20Rekon&#353;.%20a%20moder.%20cesty,HAVRAN%20(VS)/5.%20PODKLADY/NAVIAC%20PR&#193;CE/BAL&#205;K%202%20SO101%20KM%201,0853-1,4295%20LS/Pr&#237;loha_1_Roz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3 - SO Oprava sieťového ..."/>
    </sheetNames>
    <sheetDataSet>
      <sheetData sheetId="0">
        <row r="6">
          <cell r="K6" t="str">
            <v>Rekonštr.cesty II/499  Havran</v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 101 "/>
      <sheetName val="SO 201"/>
      <sheetName val="SO 202"/>
      <sheetName val="SO 203 "/>
      <sheetName val="SO 204"/>
      <sheetName val="SO 205"/>
      <sheetName val="SO 206 "/>
      <sheetName val="SO 207"/>
      <sheetName val="SO 208 "/>
      <sheetName val="SO 209 "/>
      <sheetName val="SO 210"/>
      <sheetName val="SO 211"/>
    </sheetNames>
    <sheetDataSet>
      <sheetData sheetId="0">
        <row r="6">
          <cell r="K6" t="str">
            <v>Rekonštrukcia a modernizácia cesty II/499 v úseku cesty horského priechodu Havran</v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/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topLeftCell="A82" workbookViewId="0">
      <selection activeCell="BE98" sqref="BE9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7" width="2.6640625" style="1" customWidth="1"/>
    <col min="8" max="8" width="6.1640625" style="1" customWidth="1"/>
    <col min="9" max="31" width="2.6640625" style="1" customWidth="1"/>
    <col min="32" max="32" width="14.33203125" style="1" customWidth="1"/>
    <col min="33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6.83203125" style="1" customWidth="1"/>
    <col min="39" max="39" width="3.33203125" style="1" customWidth="1"/>
    <col min="40" max="40" width="12.33203125" style="1" customWidth="1"/>
    <col min="41" max="41" width="7.5" style="1" customWidth="1"/>
    <col min="42" max="42" width="4.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 x14ac:dyDescent="0.2">
      <c r="AR2" s="395" t="s">
        <v>5</v>
      </c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S2" s="15" t="s">
        <v>6</v>
      </c>
      <c r="BT2" s="15" t="s">
        <v>7</v>
      </c>
    </row>
    <row r="3" spans="1:74" s="1" customFormat="1" ht="6.9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 x14ac:dyDescent="0.2">
      <c r="B4" s="18"/>
      <c r="D4" s="19" t="s">
        <v>8</v>
      </c>
      <c r="AR4" s="18"/>
      <c r="AS4" s="20" t="s">
        <v>9</v>
      </c>
      <c r="BS4" s="15" t="s">
        <v>10</v>
      </c>
    </row>
    <row r="5" spans="1:74" s="1" customFormat="1" ht="12" customHeight="1" x14ac:dyDescent="0.2">
      <c r="B5" s="18"/>
      <c r="D5" s="21" t="s">
        <v>11</v>
      </c>
      <c r="K5" s="40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R5" s="18"/>
      <c r="BS5" s="15" t="s">
        <v>6</v>
      </c>
    </row>
    <row r="6" spans="1:74" s="1" customFormat="1" ht="36.950000000000003" customHeight="1" x14ac:dyDescent="0.2">
      <c r="B6" s="18"/>
      <c r="D6" s="23" t="s">
        <v>12</v>
      </c>
      <c r="K6" s="407" t="s">
        <v>545</v>
      </c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R6" s="18"/>
      <c r="BS6" s="15" t="s">
        <v>6</v>
      </c>
    </row>
    <row r="7" spans="1:74" s="1" customFormat="1" ht="12" customHeight="1" x14ac:dyDescent="0.2">
      <c r="B7" s="18"/>
      <c r="D7" s="24" t="s">
        <v>13</v>
      </c>
      <c r="K7" s="22" t="s">
        <v>1</v>
      </c>
      <c r="AK7" s="24" t="s">
        <v>14</v>
      </c>
      <c r="AN7" s="22" t="s">
        <v>1</v>
      </c>
      <c r="AR7" s="18"/>
      <c r="BS7" s="15" t="s">
        <v>6</v>
      </c>
    </row>
    <row r="8" spans="1:74" s="1" customFormat="1" ht="12" customHeight="1" x14ac:dyDescent="0.2">
      <c r="B8" s="18"/>
      <c r="D8" s="24" t="s">
        <v>15</v>
      </c>
      <c r="K8" s="22" t="s">
        <v>16</v>
      </c>
      <c r="AK8" s="24" t="s">
        <v>17</v>
      </c>
      <c r="AN8" s="22"/>
      <c r="AR8" s="18"/>
      <c r="BS8" s="15" t="s">
        <v>6</v>
      </c>
    </row>
    <row r="9" spans="1:74" s="1" customFormat="1" ht="14.45" customHeight="1" x14ac:dyDescent="0.2">
      <c r="B9" s="18"/>
      <c r="AR9" s="18"/>
      <c r="BS9" s="15" t="s">
        <v>6</v>
      </c>
    </row>
    <row r="10" spans="1:74" s="1" customFormat="1" ht="12" customHeight="1" x14ac:dyDescent="0.2">
      <c r="B10" s="18"/>
      <c r="D10" s="24" t="s">
        <v>18</v>
      </c>
      <c r="AK10" s="24" t="s">
        <v>19</v>
      </c>
      <c r="AN10" s="22" t="s">
        <v>20</v>
      </c>
      <c r="AR10" s="18"/>
      <c r="BS10" s="15" t="s">
        <v>6</v>
      </c>
    </row>
    <row r="11" spans="1:74" s="1" customFormat="1" ht="18.399999999999999" customHeight="1" x14ac:dyDescent="0.2">
      <c r="B11" s="18"/>
      <c r="E11" s="22" t="s">
        <v>21</v>
      </c>
      <c r="AK11" s="24" t="s">
        <v>22</v>
      </c>
      <c r="AN11" s="22" t="s">
        <v>1</v>
      </c>
      <c r="AR11" s="18"/>
      <c r="BS11" s="15" t="s">
        <v>6</v>
      </c>
    </row>
    <row r="12" spans="1:74" s="1" customFormat="1" ht="6.95" customHeight="1" x14ac:dyDescent="0.2">
      <c r="B12" s="18"/>
      <c r="AR12" s="18"/>
      <c r="BS12" s="15" t="s">
        <v>6</v>
      </c>
    </row>
    <row r="13" spans="1:74" s="1" customFormat="1" ht="12" customHeight="1" x14ac:dyDescent="0.2">
      <c r="B13" s="18"/>
      <c r="D13" s="24" t="s">
        <v>23</v>
      </c>
      <c r="AK13" s="24" t="s">
        <v>19</v>
      </c>
      <c r="AN13" s="22" t="s">
        <v>24</v>
      </c>
      <c r="AR13" s="18"/>
      <c r="BS13" s="15" t="s">
        <v>6</v>
      </c>
    </row>
    <row r="14" spans="1:74" ht="12.75" x14ac:dyDescent="0.2">
      <c r="B14" s="18"/>
      <c r="E14" s="22" t="s">
        <v>25</v>
      </c>
      <c r="AK14" s="24" t="s">
        <v>22</v>
      </c>
      <c r="AN14" s="22" t="s">
        <v>26</v>
      </c>
      <c r="AR14" s="18"/>
      <c r="BS14" s="15" t="s">
        <v>6</v>
      </c>
    </row>
    <row r="15" spans="1:74" s="1" customFormat="1" ht="6.95" customHeight="1" x14ac:dyDescent="0.2">
      <c r="B15" s="18"/>
      <c r="AR15" s="18"/>
      <c r="BS15" s="15" t="s">
        <v>3</v>
      </c>
    </row>
    <row r="16" spans="1:74" s="1" customFormat="1" ht="12" customHeight="1" x14ac:dyDescent="0.2">
      <c r="B16" s="18"/>
      <c r="D16" s="24" t="s">
        <v>27</v>
      </c>
      <c r="AK16" s="24" t="s">
        <v>19</v>
      </c>
      <c r="AN16" s="22" t="s">
        <v>1</v>
      </c>
      <c r="AR16" s="18"/>
      <c r="BS16" s="15" t="s">
        <v>3</v>
      </c>
    </row>
    <row r="17" spans="1:71" s="1" customFormat="1" ht="18.399999999999999" customHeight="1" x14ac:dyDescent="0.2">
      <c r="B17" s="18"/>
      <c r="E17" s="22" t="s">
        <v>16</v>
      </c>
      <c r="AK17" s="24" t="s">
        <v>22</v>
      </c>
      <c r="AN17" s="22" t="s">
        <v>1</v>
      </c>
      <c r="AR17" s="18"/>
      <c r="BS17" s="15" t="s">
        <v>28</v>
      </c>
    </row>
    <row r="18" spans="1:71" s="1" customFormat="1" ht="6.95" customHeight="1" x14ac:dyDescent="0.2">
      <c r="B18" s="18"/>
      <c r="AR18" s="18"/>
      <c r="BS18" s="15" t="s">
        <v>6</v>
      </c>
    </row>
    <row r="19" spans="1:71" s="1" customFormat="1" ht="12" customHeight="1" x14ac:dyDescent="0.2">
      <c r="B19" s="18"/>
      <c r="D19" s="24" t="s">
        <v>29</v>
      </c>
      <c r="AK19" s="24" t="s">
        <v>19</v>
      </c>
      <c r="AN19" s="22" t="s">
        <v>1</v>
      </c>
      <c r="AR19" s="18"/>
      <c r="BS19" s="15" t="s">
        <v>6</v>
      </c>
    </row>
    <row r="20" spans="1:71" s="1" customFormat="1" ht="18.399999999999999" customHeight="1" x14ac:dyDescent="0.2">
      <c r="B20" s="18"/>
      <c r="E20" s="22" t="s">
        <v>16</v>
      </c>
      <c r="AK20" s="24" t="s">
        <v>22</v>
      </c>
      <c r="AN20" s="22" t="s">
        <v>1</v>
      </c>
      <c r="AR20" s="18"/>
      <c r="BS20" s="15" t="s">
        <v>28</v>
      </c>
    </row>
    <row r="21" spans="1:71" s="1" customFormat="1" ht="6.95" customHeight="1" x14ac:dyDescent="0.2">
      <c r="B21" s="18"/>
      <c r="AR21" s="18"/>
    </row>
    <row r="22" spans="1:71" s="1" customFormat="1" ht="12" customHeight="1" x14ac:dyDescent="0.2">
      <c r="B22" s="18"/>
      <c r="D22" s="24" t="s">
        <v>30</v>
      </c>
      <c r="AR22" s="18"/>
    </row>
    <row r="23" spans="1:71" s="1" customFormat="1" ht="16.5" customHeight="1" x14ac:dyDescent="0.2">
      <c r="B23" s="1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R23" s="18"/>
    </row>
    <row r="24" spans="1:71" s="1" customFormat="1" ht="6.95" customHeight="1" x14ac:dyDescent="0.2">
      <c r="B24" s="18"/>
      <c r="AR24" s="18"/>
    </row>
    <row r="25" spans="1:71" s="1" customFormat="1" ht="6.95" customHeight="1" x14ac:dyDescent="0.2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2" customFormat="1" ht="25.9" customHeight="1" x14ac:dyDescent="0.2">
      <c r="A26" s="27"/>
      <c r="B26" s="28"/>
      <c r="C26" s="27"/>
      <c r="D26" s="29" t="s">
        <v>31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09">
        <f>ROUND(AG92,2)</f>
        <v>84056.2</v>
      </c>
      <c r="AL26" s="410"/>
      <c r="AM26" s="410"/>
      <c r="AN26" s="410"/>
      <c r="AO26" s="410"/>
      <c r="AP26" s="27"/>
      <c r="AQ26" s="27"/>
      <c r="AR26" s="28"/>
      <c r="BE26" s="27"/>
    </row>
    <row r="27" spans="1:71" s="2" customFormat="1" ht="6.95" customHeight="1" x14ac:dyDescent="0.2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71" s="2" customFormat="1" ht="12.75" x14ac:dyDescent="0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11" t="s">
        <v>32</v>
      </c>
      <c r="M28" s="411"/>
      <c r="N28" s="411"/>
      <c r="O28" s="411"/>
      <c r="P28" s="411"/>
      <c r="Q28" s="27"/>
      <c r="R28" s="27"/>
      <c r="S28" s="27"/>
      <c r="T28" s="27"/>
      <c r="U28" s="27"/>
      <c r="V28" s="27"/>
      <c r="W28" s="411" t="s">
        <v>33</v>
      </c>
      <c r="X28" s="411"/>
      <c r="Y28" s="411"/>
      <c r="Z28" s="411"/>
      <c r="AA28" s="411"/>
      <c r="AB28" s="411"/>
      <c r="AC28" s="411"/>
      <c r="AD28" s="411"/>
      <c r="AE28" s="411"/>
      <c r="AF28" s="27"/>
      <c r="AG28" s="27"/>
      <c r="AH28" s="27"/>
      <c r="AI28" s="27"/>
      <c r="AJ28" s="27"/>
      <c r="AK28" s="411" t="s">
        <v>34</v>
      </c>
      <c r="AL28" s="411"/>
      <c r="AM28" s="411"/>
      <c r="AN28" s="411"/>
      <c r="AO28" s="411"/>
      <c r="AP28" s="27"/>
      <c r="AQ28" s="27"/>
      <c r="AR28" s="28"/>
      <c r="BE28" s="27"/>
    </row>
    <row r="29" spans="1:71" s="3" customFormat="1" ht="14.45" customHeight="1" x14ac:dyDescent="0.2">
      <c r="B29" s="32"/>
      <c r="D29" s="24" t="s">
        <v>35</v>
      </c>
      <c r="F29" s="33" t="s">
        <v>36</v>
      </c>
      <c r="L29" s="397"/>
      <c r="M29" s="398"/>
      <c r="N29" s="398"/>
      <c r="O29" s="398"/>
      <c r="P29" s="398"/>
      <c r="Q29" s="34"/>
      <c r="R29" s="34"/>
      <c r="S29" s="34"/>
      <c r="T29" s="34"/>
      <c r="U29" s="34"/>
      <c r="V29" s="34"/>
      <c r="W29" s="399"/>
      <c r="X29" s="398"/>
      <c r="Y29" s="398"/>
      <c r="Z29" s="398"/>
      <c r="AA29" s="398"/>
      <c r="AB29" s="398"/>
      <c r="AC29" s="398"/>
      <c r="AD29" s="398"/>
      <c r="AE29" s="398"/>
      <c r="AF29" s="34"/>
      <c r="AG29" s="34"/>
      <c r="AH29" s="34"/>
      <c r="AI29" s="34"/>
      <c r="AJ29" s="34"/>
      <c r="AK29" s="399"/>
      <c r="AL29" s="398"/>
      <c r="AM29" s="398"/>
      <c r="AN29" s="398"/>
      <c r="AO29" s="398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</row>
    <row r="30" spans="1:71" s="3" customFormat="1" ht="14.45" customHeight="1" x14ac:dyDescent="0.2">
      <c r="B30" s="32"/>
      <c r="F30" s="33" t="s">
        <v>37</v>
      </c>
      <c r="L30" s="412">
        <v>0.2</v>
      </c>
      <c r="M30" s="405"/>
      <c r="N30" s="405"/>
      <c r="O30" s="405"/>
      <c r="P30" s="405"/>
      <c r="W30" s="404">
        <f>AK26</f>
        <v>84056.2</v>
      </c>
      <c r="X30" s="405"/>
      <c r="Y30" s="405"/>
      <c r="Z30" s="405"/>
      <c r="AA30" s="405"/>
      <c r="AB30" s="405"/>
      <c r="AC30" s="405"/>
      <c r="AD30" s="405"/>
      <c r="AE30" s="405"/>
      <c r="AK30" s="404">
        <f>W30*0.2</f>
        <v>16811.240000000002</v>
      </c>
      <c r="AL30" s="405"/>
      <c r="AM30" s="405"/>
      <c r="AN30" s="405"/>
      <c r="AO30" s="405"/>
      <c r="AR30" s="32"/>
    </row>
    <row r="31" spans="1:71" s="3" customFormat="1" ht="14.45" customHeight="1" x14ac:dyDescent="0.2">
      <c r="B31" s="32"/>
      <c r="F31" s="33"/>
      <c r="L31" s="397"/>
      <c r="M31" s="398"/>
      <c r="N31" s="398"/>
      <c r="O31" s="398"/>
      <c r="P31" s="398"/>
      <c r="Q31" s="34"/>
      <c r="R31" s="34"/>
      <c r="S31" s="34"/>
      <c r="T31" s="34"/>
      <c r="U31" s="34"/>
      <c r="V31" s="34"/>
      <c r="W31" s="399"/>
      <c r="X31" s="398"/>
      <c r="Y31" s="398"/>
      <c r="Z31" s="398"/>
      <c r="AA31" s="398"/>
      <c r="AB31" s="398"/>
      <c r="AC31" s="398"/>
      <c r="AD31" s="398"/>
      <c r="AE31" s="398"/>
      <c r="AF31" s="34"/>
      <c r="AG31" s="34"/>
      <c r="AH31" s="34"/>
      <c r="AI31" s="34"/>
      <c r="AJ31" s="34"/>
      <c r="AK31" s="399"/>
      <c r="AL31" s="398"/>
      <c r="AM31" s="398"/>
      <c r="AN31" s="398"/>
      <c r="AO31" s="398"/>
      <c r="AP31" s="34"/>
      <c r="AQ31" s="34"/>
      <c r="AR31" s="35"/>
      <c r="AS31" s="34"/>
      <c r="AT31" s="34"/>
      <c r="AU31" s="34"/>
      <c r="AV31" s="34"/>
      <c r="AW31" s="34"/>
      <c r="AX31" s="34"/>
      <c r="AY31" s="34"/>
      <c r="AZ31" s="34"/>
    </row>
    <row r="32" spans="1:71" s="2" customFormat="1" ht="6.75" customHeight="1" x14ac:dyDescent="0.2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8"/>
      <c r="BE32" s="27"/>
    </row>
    <row r="33" spans="1:57" s="2" customFormat="1" ht="25.9" customHeight="1" x14ac:dyDescent="0.2">
      <c r="A33" s="27"/>
      <c r="B33" s="28"/>
      <c r="C33" s="36"/>
      <c r="D33" s="37" t="s">
        <v>41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 t="s">
        <v>42</v>
      </c>
      <c r="U33" s="38"/>
      <c r="V33" s="38"/>
      <c r="W33" s="38"/>
      <c r="X33" s="403" t="s">
        <v>43</v>
      </c>
      <c r="Y33" s="401"/>
      <c r="Z33" s="401"/>
      <c r="AA33" s="401"/>
      <c r="AB33" s="401"/>
      <c r="AC33" s="38"/>
      <c r="AD33" s="38"/>
      <c r="AE33" s="38"/>
      <c r="AF33" s="38"/>
      <c r="AG33" s="38"/>
      <c r="AH33" s="38"/>
      <c r="AI33" s="38"/>
      <c r="AJ33" s="38"/>
      <c r="AK33" s="400">
        <f>AK26+AK30</f>
        <v>100867.44</v>
      </c>
      <c r="AL33" s="401"/>
      <c r="AM33" s="401"/>
      <c r="AN33" s="401"/>
      <c r="AO33" s="402"/>
      <c r="AP33" s="36"/>
      <c r="AQ33" s="36"/>
      <c r="AR33" s="28"/>
      <c r="BE33" s="27"/>
    </row>
    <row r="34" spans="1:57" s="2" customFormat="1" ht="6.95" customHeight="1" x14ac:dyDescent="0.2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14.45" customHeight="1" x14ac:dyDescent="0.2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8"/>
      <c r="BE35" s="27"/>
    </row>
    <row r="36" spans="1:57" s="1" customFormat="1" ht="14.45" customHeight="1" x14ac:dyDescent="0.2">
      <c r="B36" s="18"/>
      <c r="AR36" s="18"/>
    </row>
    <row r="37" spans="1:57" s="1" customFormat="1" ht="14.45" customHeight="1" x14ac:dyDescent="0.2">
      <c r="B37" s="18"/>
      <c r="AR37" s="18"/>
    </row>
    <row r="38" spans="1:57" s="1" customFormat="1" ht="14.45" customHeight="1" x14ac:dyDescent="0.2">
      <c r="B38" s="18"/>
      <c r="AR38" s="18"/>
    </row>
    <row r="39" spans="1:57" s="1" customFormat="1" ht="14.45" customHeight="1" x14ac:dyDescent="0.2">
      <c r="B39" s="18"/>
      <c r="AR39" s="18"/>
    </row>
    <row r="40" spans="1:57" s="1" customFormat="1" ht="14.45" customHeight="1" x14ac:dyDescent="0.2">
      <c r="B40" s="18"/>
      <c r="AR40" s="18"/>
    </row>
    <row r="41" spans="1:57" s="1" customFormat="1" ht="14.45" customHeight="1" x14ac:dyDescent="0.2">
      <c r="B41" s="18"/>
      <c r="AR41" s="18"/>
    </row>
    <row r="42" spans="1:57" s="1" customFormat="1" ht="14.45" customHeight="1" x14ac:dyDescent="0.2">
      <c r="B42" s="18"/>
      <c r="AR42" s="18"/>
    </row>
    <row r="43" spans="1:57" s="1" customFormat="1" ht="14.45" customHeight="1" x14ac:dyDescent="0.2">
      <c r="B43" s="18"/>
      <c r="AR43" s="18"/>
    </row>
    <row r="44" spans="1:57" s="1" customFormat="1" ht="14.45" customHeight="1" x14ac:dyDescent="0.2">
      <c r="B44" s="18"/>
      <c r="AR44" s="18"/>
    </row>
    <row r="45" spans="1:57" s="1" customFormat="1" ht="14.45" customHeight="1" x14ac:dyDescent="0.2">
      <c r="B45" s="18"/>
      <c r="AR45" s="18"/>
    </row>
    <row r="46" spans="1:57" s="1" customFormat="1" ht="14.45" customHeight="1" x14ac:dyDescent="0.2">
      <c r="B46" s="18"/>
      <c r="AR46" s="18"/>
    </row>
    <row r="47" spans="1:57" s="2" customFormat="1" ht="14.45" customHeight="1" x14ac:dyDescent="0.2">
      <c r="B47" s="40"/>
      <c r="D47" s="41" t="s">
        <v>44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1" t="s">
        <v>45</v>
      </c>
      <c r="AI47" s="42"/>
      <c r="AJ47" s="42"/>
      <c r="AK47" s="42"/>
      <c r="AL47" s="42"/>
      <c r="AM47" s="42"/>
      <c r="AN47" s="42"/>
      <c r="AO47" s="42"/>
      <c r="AR47" s="40"/>
    </row>
    <row r="48" spans="1:57" x14ac:dyDescent="0.2">
      <c r="B48" s="18"/>
      <c r="AR48" s="18"/>
    </row>
    <row r="49" spans="1:57" x14ac:dyDescent="0.2">
      <c r="B49" s="18"/>
      <c r="AR49" s="18"/>
    </row>
    <row r="50" spans="1:57" x14ac:dyDescent="0.2">
      <c r="B50" s="18"/>
      <c r="AR50" s="18"/>
    </row>
    <row r="51" spans="1:57" x14ac:dyDescent="0.2">
      <c r="B51" s="18"/>
      <c r="AR51" s="18"/>
    </row>
    <row r="52" spans="1:57" x14ac:dyDescent="0.2">
      <c r="B52" s="18"/>
      <c r="AR52" s="18"/>
    </row>
    <row r="53" spans="1:57" x14ac:dyDescent="0.2">
      <c r="B53" s="18"/>
      <c r="AR53" s="18"/>
    </row>
    <row r="54" spans="1:57" x14ac:dyDescent="0.2">
      <c r="B54" s="18"/>
      <c r="AR54" s="18"/>
    </row>
    <row r="55" spans="1:57" x14ac:dyDescent="0.2">
      <c r="B55" s="18"/>
      <c r="AR55" s="18"/>
    </row>
    <row r="56" spans="1:57" x14ac:dyDescent="0.2">
      <c r="B56" s="18"/>
      <c r="AR56" s="18"/>
    </row>
    <row r="57" spans="1:57" x14ac:dyDescent="0.2">
      <c r="B57" s="18"/>
      <c r="AR57" s="18"/>
    </row>
    <row r="58" spans="1:57" s="2" customFormat="1" ht="12.75" x14ac:dyDescent="0.2">
      <c r="A58" s="27"/>
      <c r="B58" s="28"/>
      <c r="C58" s="27"/>
      <c r="D58" s="43" t="s">
        <v>46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43" t="s">
        <v>47</v>
      </c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43" t="s">
        <v>46</v>
      </c>
      <c r="AI58" s="30"/>
      <c r="AJ58" s="30"/>
      <c r="AK58" s="30"/>
      <c r="AL58" s="30"/>
      <c r="AM58" s="43" t="s">
        <v>47</v>
      </c>
      <c r="AN58" s="30"/>
      <c r="AO58" s="30"/>
      <c r="AP58" s="27"/>
      <c r="AQ58" s="27"/>
      <c r="AR58" s="28"/>
      <c r="BE58" s="27"/>
    </row>
    <row r="59" spans="1:57" x14ac:dyDescent="0.2">
      <c r="B59" s="18"/>
      <c r="AR59" s="18"/>
    </row>
    <row r="60" spans="1:57" x14ac:dyDescent="0.2">
      <c r="B60" s="18"/>
      <c r="AR60" s="18"/>
    </row>
    <row r="61" spans="1:57" x14ac:dyDescent="0.2">
      <c r="B61" s="18"/>
      <c r="AR61" s="18"/>
    </row>
    <row r="62" spans="1:57" s="2" customFormat="1" ht="12.75" x14ac:dyDescent="0.2">
      <c r="A62" s="27"/>
      <c r="B62" s="28"/>
      <c r="C62" s="27"/>
      <c r="D62" s="41" t="s">
        <v>48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1" t="s">
        <v>49</v>
      </c>
      <c r="AI62" s="44"/>
      <c r="AJ62" s="44"/>
      <c r="AK62" s="44"/>
      <c r="AL62" s="44"/>
      <c r="AM62" s="44"/>
      <c r="AN62" s="44"/>
      <c r="AO62" s="44"/>
      <c r="AP62" s="27"/>
      <c r="AQ62" s="27"/>
      <c r="AR62" s="28"/>
      <c r="BE62" s="27"/>
    </row>
    <row r="63" spans="1:57" x14ac:dyDescent="0.2">
      <c r="B63" s="18"/>
      <c r="AR63" s="18"/>
    </row>
    <row r="64" spans="1:57" x14ac:dyDescent="0.2">
      <c r="B64" s="18"/>
      <c r="AR64" s="18"/>
    </row>
    <row r="65" spans="1:57" x14ac:dyDescent="0.2">
      <c r="B65" s="18"/>
      <c r="AR65" s="18"/>
    </row>
    <row r="66" spans="1:57" x14ac:dyDescent="0.2">
      <c r="B66" s="18"/>
      <c r="AR66" s="18"/>
    </row>
    <row r="67" spans="1:57" x14ac:dyDescent="0.2">
      <c r="B67" s="18"/>
      <c r="AR67" s="18"/>
    </row>
    <row r="68" spans="1:57" x14ac:dyDescent="0.2">
      <c r="B68" s="18"/>
      <c r="AR68" s="18"/>
    </row>
    <row r="69" spans="1:57" x14ac:dyDescent="0.2">
      <c r="B69" s="18"/>
      <c r="AR69" s="18"/>
    </row>
    <row r="70" spans="1:57" x14ac:dyDescent="0.2">
      <c r="B70" s="18"/>
      <c r="AR70" s="18"/>
    </row>
    <row r="71" spans="1:57" x14ac:dyDescent="0.2">
      <c r="B71" s="18"/>
      <c r="AR71" s="18"/>
    </row>
    <row r="72" spans="1:57" x14ac:dyDescent="0.2">
      <c r="B72" s="18"/>
      <c r="AR72" s="18"/>
    </row>
    <row r="73" spans="1:57" s="2" customFormat="1" ht="12.75" x14ac:dyDescent="0.2">
      <c r="A73" s="27"/>
      <c r="B73" s="28"/>
      <c r="C73" s="27"/>
      <c r="D73" s="43" t="s">
        <v>46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43" t="s">
        <v>47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43" t="s">
        <v>46</v>
      </c>
      <c r="AI73" s="30"/>
      <c r="AJ73" s="30"/>
      <c r="AK73" s="30"/>
      <c r="AL73" s="30"/>
      <c r="AM73" s="43" t="s">
        <v>47</v>
      </c>
      <c r="AN73" s="30"/>
      <c r="AO73" s="30"/>
      <c r="AP73" s="27"/>
      <c r="AQ73" s="27"/>
      <c r="AR73" s="28"/>
      <c r="BE73" s="27"/>
    </row>
    <row r="74" spans="1:57" s="2" customFormat="1" x14ac:dyDescent="0.2">
      <c r="A74" s="27"/>
      <c r="B74" s="2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8"/>
      <c r="BE74" s="27"/>
    </row>
    <row r="75" spans="1:57" s="2" customFormat="1" ht="6.95" customHeight="1" x14ac:dyDescent="0.2">
      <c r="A75" s="27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28"/>
      <c r="BE75" s="27"/>
    </row>
    <row r="79" spans="1:57" s="2" customFormat="1" ht="6.95" customHeight="1" x14ac:dyDescent="0.2">
      <c r="A79" s="27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28"/>
      <c r="BE79" s="27"/>
    </row>
    <row r="80" spans="1:57" s="2" customFormat="1" ht="24.95" customHeight="1" x14ac:dyDescent="0.2">
      <c r="A80" s="27"/>
      <c r="B80" s="28"/>
      <c r="C80" s="19" t="s">
        <v>50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8"/>
      <c r="BE80" s="27"/>
    </row>
    <row r="81" spans="1:91" s="2" customFormat="1" ht="6.95" customHeight="1" x14ac:dyDescent="0.2">
      <c r="A81" s="27"/>
      <c r="B81" s="2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8"/>
      <c r="BE81" s="27"/>
    </row>
    <row r="82" spans="1:91" s="4" customFormat="1" ht="12" customHeight="1" x14ac:dyDescent="0.2">
      <c r="B82" s="49"/>
      <c r="C82" s="24" t="s">
        <v>11</v>
      </c>
      <c r="L82" s="4">
        <f>K5</f>
        <v>0</v>
      </c>
      <c r="AR82" s="49"/>
    </row>
    <row r="83" spans="1:91" s="5" customFormat="1" ht="36.950000000000003" customHeight="1" x14ac:dyDescent="0.2">
      <c r="B83" s="50"/>
      <c r="C83" s="51" t="s">
        <v>12</v>
      </c>
      <c r="L83" s="419" t="str">
        <f>K6</f>
        <v>Rekonštr.cesty II/499  Havran - naviac práce 2 (km 0,000-2,500)</v>
      </c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0"/>
      <c r="AR83" s="50"/>
    </row>
    <row r="84" spans="1:91" s="2" customFormat="1" ht="6.95" customHeight="1" x14ac:dyDescent="0.2">
      <c r="A84" s="27"/>
      <c r="B84" s="2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8"/>
      <c r="BE84" s="27"/>
    </row>
    <row r="85" spans="1:91" s="2" customFormat="1" ht="12" customHeight="1" x14ac:dyDescent="0.2">
      <c r="A85" s="27"/>
      <c r="B85" s="28"/>
      <c r="C85" s="24" t="s">
        <v>15</v>
      </c>
      <c r="D85" s="27"/>
      <c r="E85" s="27"/>
      <c r="F85" s="27"/>
      <c r="G85" s="27"/>
      <c r="H85" s="27"/>
      <c r="I85" s="27"/>
      <c r="J85" s="27"/>
      <c r="K85" s="27"/>
      <c r="L85" s="52" t="str">
        <f>IF(K8="","",K8)</f>
        <v xml:space="preserve"> 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4"/>
      <c r="AJ85" s="27"/>
      <c r="AK85" s="27"/>
      <c r="AL85" s="27"/>
      <c r="AM85" s="421"/>
      <c r="AN85" s="421"/>
      <c r="AO85" s="27"/>
      <c r="AP85" s="27"/>
      <c r="AQ85" s="27"/>
      <c r="AR85" s="28"/>
      <c r="BE85" s="27"/>
    </row>
    <row r="86" spans="1:91" s="2" customFormat="1" ht="6.95" customHeight="1" x14ac:dyDescent="0.2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1" s="2" customFormat="1" ht="15.2" customHeight="1" x14ac:dyDescent="0.2">
      <c r="A87" s="27"/>
      <c r="B87" s="28"/>
      <c r="C87" s="24" t="s">
        <v>18</v>
      </c>
      <c r="D87" s="27"/>
      <c r="E87" s="27"/>
      <c r="F87" s="27"/>
      <c r="G87" s="27"/>
      <c r="H87" s="27"/>
      <c r="I87" s="27"/>
      <c r="J87" s="27"/>
      <c r="K87" s="27"/>
      <c r="L87" s="4" t="str">
        <f>IF(E11= "","",E11)</f>
        <v>Trnavský samosprávny kraj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/>
      <c r="AJ87" s="27"/>
      <c r="AK87" s="27"/>
      <c r="AL87" s="27"/>
      <c r="AM87" s="427" t="str">
        <f>IF(E17="","",E17)</f>
        <v xml:space="preserve"> </v>
      </c>
      <c r="AN87" s="428"/>
      <c r="AO87" s="428"/>
      <c r="AP87" s="428"/>
      <c r="AQ87" s="27"/>
      <c r="AR87" s="28"/>
      <c r="AS87" s="423" t="s">
        <v>51</v>
      </c>
      <c r="AT87" s="424"/>
      <c r="AU87" s="54"/>
      <c r="AV87" s="54"/>
      <c r="AW87" s="54"/>
      <c r="AX87" s="54"/>
      <c r="AY87" s="54"/>
      <c r="AZ87" s="54"/>
      <c r="BA87" s="54"/>
      <c r="BB87" s="54"/>
      <c r="BC87" s="54"/>
      <c r="BD87" s="55"/>
      <c r="BE87" s="27"/>
    </row>
    <row r="88" spans="1:91" s="2" customFormat="1" ht="15.2" customHeight="1" x14ac:dyDescent="0.2">
      <c r="A88" s="27"/>
      <c r="B88" s="28"/>
      <c r="C88" s="24" t="s">
        <v>23</v>
      </c>
      <c r="D88" s="27"/>
      <c r="E88" s="27"/>
      <c r="F88" s="27"/>
      <c r="G88" s="27"/>
      <c r="H88" s="27"/>
      <c r="I88" s="27"/>
      <c r="J88" s="27"/>
      <c r="K88" s="27"/>
      <c r="L88" s="4" t="str">
        <f>IF(E14="","",E14)</f>
        <v>Swietelsky-Slovakia spol. s r.o.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4"/>
      <c r="AJ88" s="27"/>
      <c r="AK88" s="27"/>
      <c r="AL88" s="27"/>
      <c r="AM88" s="427" t="str">
        <f>IF(E20="","",E20)</f>
        <v xml:space="preserve"> </v>
      </c>
      <c r="AN88" s="428"/>
      <c r="AO88" s="428"/>
      <c r="AP88" s="428"/>
      <c r="AQ88" s="27"/>
      <c r="AR88" s="28"/>
      <c r="AS88" s="425"/>
      <c r="AT88" s="426"/>
      <c r="AU88" s="56"/>
      <c r="AV88" s="56"/>
      <c r="AW88" s="56"/>
      <c r="AX88" s="56"/>
      <c r="AY88" s="56"/>
      <c r="AZ88" s="56"/>
      <c r="BA88" s="56"/>
      <c r="BB88" s="56"/>
      <c r="BC88" s="56"/>
      <c r="BD88" s="57"/>
      <c r="BE88" s="27"/>
    </row>
    <row r="89" spans="1:91" s="2" customFormat="1" ht="10.9" customHeight="1" x14ac:dyDescent="0.2">
      <c r="A89" s="27"/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8"/>
      <c r="AS89" s="425"/>
      <c r="AT89" s="42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7"/>
    </row>
    <row r="90" spans="1:91" s="2" customFormat="1" ht="29.25" customHeight="1" x14ac:dyDescent="0.2">
      <c r="A90" s="27"/>
      <c r="B90" s="28"/>
      <c r="C90" s="416" t="s">
        <v>52</v>
      </c>
      <c r="D90" s="417"/>
      <c r="E90" s="417"/>
      <c r="F90" s="417"/>
      <c r="G90" s="417"/>
      <c r="H90" s="58"/>
      <c r="I90" s="418" t="s">
        <v>53</v>
      </c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  <c r="AF90" s="417"/>
      <c r="AG90" s="430" t="s">
        <v>54</v>
      </c>
      <c r="AH90" s="417"/>
      <c r="AI90" s="417"/>
      <c r="AJ90" s="417"/>
      <c r="AK90" s="417"/>
      <c r="AL90" s="417"/>
      <c r="AM90" s="417"/>
      <c r="AN90" s="418" t="s">
        <v>55</v>
      </c>
      <c r="AO90" s="417"/>
      <c r="AP90" s="429"/>
      <c r="AQ90" s="59" t="s">
        <v>56</v>
      </c>
      <c r="AR90" s="28"/>
      <c r="AS90" s="60" t="s">
        <v>57</v>
      </c>
      <c r="AT90" s="61" t="s">
        <v>58</v>
      </c>
      <c r="AU90" s="61" t="s">
        <v>59</v>
      </c>
      <c r="AV90" s="61" t="s">
        <v>60</v>
      </c>
      <c r="AW90" s="61" t="s">
        <v>61</v>
      </c>
      <c r="AX90" s="61" t="s">
        <v>62</v>
      </c>
      <c r="AY90" s="61" t="s">
        <v>63</v>
      </c>
      <c r="AZ90" s="61" t="s">
        <v>64</v>
      </c>
      <c r="BA90" s="61" t="s">
        <v>65</v>
      </c>
      <c r="BB90" s="61" t="s">
        <v>66</v>
      </c>
      <c r="BC90" s="61" t="s">
        <v>67</v>
      </c>
      <c r="BD90" s="62" t="s">
        <v>68</v>
      </c>
      <c r="BE90" s="27"/>
    </row>
    <row r="91" spans="1:91" s="2" customFormat="1" ht="10.9" customHeight="1" x14ac:dyDescent="0.2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63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5"/>
      <c r="BE91" s="27"/>
    </row>
    <row r="92" spans="1:91" s="6" customFormat="1" ht="32.450000000000003" customHeight="1" x14ac:dyDescent="0.2">
      <c r="B92" s="66"/>
      <c r="C92" s="67" t="s">
        <v>69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436">
        <f>AG93+AG96+AG97+AG98+AG99+AG100+AG101</f>
        <v>84056.200000000012</v>
      </c>
      <c r="AH92" s="436"/>
      <c r="AI92" s="436"/>
      <c r="AJ92" s="436"/>
      <c r="AK92" s="436"/>
      <c r="AL92" s="436"/>
      <c r="AM92" s="436"/>
      <c r="AN92" s="437">
        <f>AN93+AN96+AN97+AN98+AN99+AN100+AN101</f>
        <v>100867.44</v>
      </c>
      <c r="AO92" s="437"/>
      <c r="AP92" s="437"/>
      <c r="AQ92" s="70" t="s">
        <v>1</v>
      </c>
      <c r="AR92" s="66"/>
      <c r="AS92" s="71" t="e">
        <f>ROUND(AS93+AS96,2)</f>
        <v>#REF!</v>
      </c>
      <c r="AT92" s="72" t="e">
        <f t="shared" ref="AT92:AT96" si="0">ROUND(SUM(AV92:AW92),2)</f>
        <v>#REF!</v>
      </c>
      <c r="AU92" s="73" t="e">
        <f>ROUND(AU93+AU96,5)</f>
        <v>#REF!</v>
      </c>
      <c r="AV92" s="72" t="e">
        <f>ROUND(AZ92*L29,2)</f>
        <v>#REF!</v>
      </c>
      <c r="AW92" s="72" t="e">
        <f>ROUND(BA92*L30,2)</f>
        <v>#REF!</v>
      </c>
      <c r="AX92" s="72" t="e">
        <f>ROUND(BB92*L29,2)</f>
        <v>#REF!</v>
      </c>
      <c r="AY92" s="72" t="e">
        <f>ROUND(BC92*L30,2)</f>
        <v>#REF!</v>
      </c>
      <c r="AZ92" s="72" t="e">
        <f>ROUND(AZ93+AZ96,2)</f>
        <v>#REF!</v>
      </c>
      <c r="BA92" s="72" t="e">
        <f>ROUND(BA93+BA96,2)</f>
        <v>#REF!</v>
      </c>
      <c r="BB92" s="72" t="e">
        <f>ROUND(BB93+BB96,2)</f>
        <v>#REF!</v>
      </c>
      <c r="BC92" s="72" t="e">
        <f>ROUND(BC93+BC96,2)</f>
        <v>#REF!</v>
      </c>
      <c r="BD92" s="74" t="e">
        <f>ROUND(BD93+BD96,2)</f>
        <v>#REF!</v>
      </c>
      <c r="BS92" s="75" t="s">
        <v>70</v>
      </c>
      <c r="BT92" s="75" t="s">
        <v>71</v>
      </c>
      <c r="BU92" s="76" t="s">
        <v>72</v>
      </c>
      <c r="BV92" s="75" t="s">
        <v>73</v>
      </c>
      <c r="BW92" s="75" t="s">
        <v>4</v>
      </c>
      <c r="BX92" s="75" t="s">
        <v>74</v>
      </c>
      <c r="CL92" s="75" t="s">
        <v>1</v>
      </c>
    </row>
    <row r="93" spans="1:91" s="7" customFormat="1" ht="24.75" customHeight="1" x14ac:dyDescent="0.2">
      <c r="B93" s="77"/>
      <c r="C93" s="78"/>
      <c r="D93" s="422" t="s">
        <v>75</v>
      </c>
      <c r="E93" s="422"/>
      <c r="F93" s="422"/>
      <c r="G93" s="422"/>
      <c r="H93" s="422"/>
      <c r="I93" s="79"/>
      <c r="J93" s="422" t="s">
        <v>76</v>
      </c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  <c r="AF93" s="422"/>
      <c r="AG93" s="435">
        <v>40643.980000000003</v>
      </c>
      <c r="AH93" s="414"/>
      <c r="AI93" s="414"/>
      <c r="AJ93" s="414"/>
      <c r="AK93" s="414"/>
      <c r="AL93" s="414"/>
      <c r="AM93" s="414"/>
      <c r="AN93" s="433">
        <f>AG93*1.2</f>
        <v>48772.776000000005</v>
      </c>
      <c r="AO93" s="434"/>
      <c r="AP93" s="434"/>
      <c r="AQ93" s="80" t="s">
        <v>77</v>
      </c>
      <c r="AR93" s="77"/>
      <c r="AS93" s="81">
        <f>ROUND(SUM(AS94:AS94),2)</f>
        <v>0</v>
      </c>
      <c r="AT93" s="82">
        <f t="shared" si="0"/>
        <v>5552.71</v>
      </c>
      <c r="AU93" s="83">
        <f>ROUND(SUM(AU94:AU94),5)</f>
        <v>816.89774999999997</v>
      </c>
      <c r="AV93" s="82">
        <f>ROUND(AZ93*L29,2)</f>
        <v>0</v>
      </c>
      <c r="AW93" s="82">
        <f>ROUND(BA93*L30,2)</f>
        <v>5552.71</v>
      </c>
      <c r="AX93" s="82">
        <f>ROUND(BB93*L29,2)</f>
        <v>0</v>
      </c>
      <c r="AY93" s="82">
        <f>ROUND(BC93*L30,2)</f>
        <v>0</v>
      </c>
      <c r="AZ93" s="82">
        <f>ROUND(SUM(AZ94:AZ94),2)</f>
        <v>0</v>
      </c>
      <c r="BA93" s="82">
        <f>ROUND(SUM(BA94:BA94),2)</f>
        <v>27763.55</v>
      </c>
      <c r="BB93" s="82">
        <f>ROUND(SUM(BB94:BB94),2)</f>
        <v>0</v>
      </c>
      <c r="BC93" s="82">
        <f>ROUND(SUM(BC94:BC94),2)</f>
        <v>0</v>
      </c>
      <c r="BD93" s="84">
        <f>ROUND(SUM(BD94:BD94),2)</f>
        <v>0</v>
      </c>
      <c r="BS93" s="85" t="s">
        <v>70</v>
      </c>
      <c r="BT93" s="85" t="s">
        <v>78</v>
      </c>
      <c r="BU93" s="85" t="s">
        <v>72</v>
      </c>
      <c r="BV93" s="85" t="s">
        <v>73</v>
      </c>
      <c r="BW93" s="85" t="s">
        <v>79</v>
      </c>
      <c r="BX93" s="85" t="s">
        <v>4</v>
      </c>
      <c r="CL93" s="85" t="s">
        <v>1</v>
      </c>
      <c r="CM93" s="85" t="s">
        <v>71</v>
      </c>
    </row>
    <row r="94" spans="1:91" s="4" customFormat="1" ht="23.25" customHeight="1" x14ac:dyDescent="0.2">
      <c r="A94" s="86" t="s">
        <v>80</v>
      </c>
      <c r="B94" s="49"/>
      <c r="C94" s="10"/>
      <c r="D94" s="10"/>
      <c r="E94" s="415">
        <v>1</v>
      </c>
      <c r="F94" s="415"/>
      <c r="G94" s="415"/>
      <c r="H94" s="415"/>
      <c r="I94" s="415"/>
      <c r="J94" s="10"/>
      <c r="K94" s="415" t="s">
        <v>541</v>
      </c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31">
        <v>27954.65</v>
      </c>
      <c r="AH94" s="432"/>
      <c r="AI94" s="432"/>
      <c r="AJ94" s="432"/>
      <c r="AK94" s="432"/>
      <c r="AL94" s="432"/>
      <c r="AM94" s="432"/>
      <c r="AN94" s="433">
        <f t="shared" ref="AN94:AN101" si="1">AG94*1.2</f>
        <v>33545.58</v>
      </c>
      <c r="AO94" s="434"/>
      <c r="AP94" s="434"/>
      <c r="AQ94" s="87" t="s">
        <v>81</v>
      </c>
      <c r="AR94" s="49"/>
      <c r="AS94" s="88">
        <v>0</v>
      </c>
      <c r="AT94" s="89">
        <f t="shared" si="0"/>
        <v>5552.71</v>
      </c>
      <c r="AU94" s="90">
        <f>'01 nav. pr. 1 - Výmena vo...'!P129</f>
        <v>816.89775272920838</v>
      </c>
      <c r="AV94" s="89">
        <f>'01 nav. pr. 1 - Výmena vo...'!J33</f>
        <v>0</v>
      </c>
      <c r="AW94" s="89">
        <f>'01 nav. pr. 1 - Výmena vo...'!J34</f>
        <v>5552.71</v>
      </c>
      <c r="AX94" s="89">
        <f>'01 nav. pr. 1 - Výmena vo...'!J35</f>
        <v>0</v>
      </c>
      <c r="AY94" s="89">
        <f>'01 nav. pr. 1 - Výmena vo...'!J36</f>
        <v>0</v>
      </c>
      <c r="AZ94" s="89">
        <f>'01 nav. pr. 1 - Výmena vo...'!F33</f>
        <v>0</v>
      </c>
      <c r="BA94" s="89">
        <f>'01 nav. pr. 1 - Výmena vo...'!F34</f>
        <v>27763.55</v>
      </c>
      <c r="BB94" s="89">
        <f>'01 nav. pr. 1 - Výmena vo...'!F35</f>
        <v>0</v>
      </c>
      <c r="BC94" s="89">
        <f>'01 nav. pr. 1 - Výmena vo...'!F36</f>
        <v>0</v>
      </c>
      <c r="BD94" s="91">
        <f>'01 nav. pr. 1 - Výmena vo...'!F37</f>
        <v>0</v>
      </c>
      <c r="BT94" s="22" t="s">
        <v>82</v>
      </c>
      <c r="BV94" s="22" t="s">
        <v>73</v>
      </c>
      <c r="BW94" s="22" t="s">
        <v>83</v>
      </c>
      <c r="BX94" s="22" t="s">
        <v>79</v>
      </c>
      <c r="CL94" s="22" t="s">
        <v>1</v>
      </c>
    </row>
    <row r="95" spans="1:91" s="298" customFormat="1" ht="23.25" customHeight="1" x14ac:dyDescent="0.2">
      <c r="A95" s="86" t="s">
        <v>80</v>
      </c>
      <c r="B95" s="49"/>
      <c r="C95" s="299"/>
      <c r="D95" s="299"/>
      <c r="E95" s="415">
        <v>2</v>
      </c>
      <c r="F95" s="415"/>
      <c r="G95" s="415"/>
      <c r="H95" s="415"/>
      <c r="I95" s="415"/>
      <c r="J95" s="299"/>
      <c r="K95" s="415" t="s">
        <v>544</v>
      </c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415"/>
      <c r="AE95" s="415"/>
      <c r="AF95" s="415"/>
      <c r="AG95" s="431">
        <v>12689.330000000002</v>
      </c>
      <c r="AH95" s="432"/>
      <c r="AI95" s="432"/>
      <c r="AJ95" s="432"/>
      <c r="AK95" s="432"/>
      <c r="AL95" s="432"/>
      <c r="AM95" s="432"/>
      <c r="AN95" s="433">
        <f t="shared" ref="AN95" si="2">AG95*1.2</f>
        <v>15227.196000000002</v>
      </c>
      <c r="AO95" s="434"/>
      <c r="AP95" s="434"/>
      <c r="AQ95" s="87" t="s">
        <v>81</v>
      </c>
      <c r="AR95" s="49"/>
      <c r="AS95" s="88">
        <v>0</v>
      </c>
      <c r="AT95" s="89">
        <f t="shared" ref="AT95" si="3">ROUND(SUM(AV95:AW95),2)</f>
        <v>5552.71</v>
      </c>
      <c r="AU95" s="90">
        <f>'01 nav. pr. 1 - Výmena vo...'!P130</f>
        <v>816.89775272920838</v>
      </c>
      <c r="AV95" s="89">
        <f>'01 nav. pr. 1 - Výmena vo...'!J34</f>
        <v>5552.71</v>
      </c>
      <c r="AW95" s="89">
        <f>'01 nav. pr. 1 - Výmena vo...'!J35</f>
        <v>0</v>
      </c>
      <c r="AX95" s="89">
        <f>'01 nav. pr. 1 - Výmena vo...'!J36</f>
        <v>0</v>
      </c>
      <c r="AY95" s="89">
        <f>'01 nav. pr. 1 - Výmena vo...'!J37</f>
        <v>0</v>
      </c>
      <c r="AZ95" s="89">
        <f>'01 nav. pr. 1 - Výmena vo...'!F34</f>
        <v>27763.55</v>
      </c>
      <c r="BA95" s="89">
        <f>'01 nav. pr. 1 - Výmena vo...'!F35</f>
        <v>0</v>
      </c>
      <c r="BB95" s="89">
        <f>'01 nav. pr. 1 - Výmena vo...'!F36</f>
        <v>0</v>
      </c>
      <c r="BC95" s="89">
        <f>'01 nav. pr. 1 - Výmena vo...'!F37</f>
        <v>0</v>
      </c>
      <c r="BD95" s="91">
        <f>'01 nav. pr. 1 - Výmena vo...'!F38</f>
        <v>0</v>
      </c>
      <c r="BT95" s="300" t="s">
        <v>82</v>
      </c>
      <c r="BV95" s="300" t="s">
        <v>73</v>
      </c>
      <c r="BW95" s="300" t="s">
        <v>83</v>
      </c>
      <c r="BX95" s="300" t="s">
        <v>79</v>
      </c>
      <c r="CL95" s="300" t="s">
        <v>1</v>
      </c>
    </row>
    <row r="96" spans="1:91" s="7" customFormat="1" ht="33.75" customHeight="1" x14ac:dyDescent="0.2">
      <c r="B96" s="77"/>
      <c r="C96" s="78"/>
      <c r="D96" s="422" t="s">
        <v>532</v>
      </c>
      <c r="E96" s="422"/>
      <c r="F96" s="422"/>
      <c r="G96" s="422"/>
      <c r="H96" s="422"/>
      <c r="I96" s="79"/>
      <c r="J96" s="422" t="s">
        <v>536</v>
      </c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13">
        <v>9685.58</v>
      </c>
      <c r="AH96" s="414"/>
      <c r="AI96" s="414"/>
      <c r="AJ96" s="414"/>
      <c r="AK96" s="414"/>
      <c r="AL96" s="414"/>
      <c r="AM96" s="414"/>
      <c r="AN96" s="433">
        <f t="shared" si="1"/>
        <v>11622.696</v>
      </c>
      <c r="AO96" s="434"/>
      <c r="AP96" s="434"/>
      <c r="AQ96" s="80" t="s">
        <v>77</v>
      </c>
      <c r="AR96" s="77"/>
      <c r="AS96" s="81" t="e">
        <f>ROUND(SUM(#REF!),2)</f>
        <v>#REF!</v>
      </c>
      <c r="AT96" s="82" t="e">
        <f t="shared" si="0"/>
        <v>#REF!</v>
      </c>
      <c r="AU96" s="83" t="e">
        <f>ROUND(SUM(#REF!),5)</f>
        <v>#REF!</v>
      </c>
      <c r="AV96" s="82" t="e">
        <f>ROUND(AZ96*L29,2)</f>
        <v>#REF!</v>
      </c>
      <c r="AW96" s="82" t="e">
        <f>ROUND(BA96*L30,2)</f>
        <v>#REF!</v>
      </c>
      <c r="AX96" s="82" t="e">
        <f>ROUND(BB96*L29,2)</f>
        <v>#REF!</v>
      </c>
      <c r="AY96" s="82" t="e">
        <f>ROUND(BC96*L30,2)</f>
        <v>#REF!</v>
      </c>
      <c r="AZ96" s="82" t="e">
        <f>ROUND(SUM(#REF!),2)</f>
        <v>#REF!</v>
      </c>
      <c r="BA96" s="82" t="e">
        <f>ROUND(SUM(#REF!),2)</f>
        <v>#REF!</v>
      </c>
      <c r="BB96" s="82" t="e">
        <f>ROUND(SUM(#REF!),2)</f>
        <v>#REF!</v>
      </c>
      <c r="BC96" s="82" t="e">
        <f>ROUND(SUM(#REF!),2)</f>
        <v>#REF!</v>
      </c>
      <c r="BD96" s="84" t="e">
        <f>ROUND(SUM(#REF!),2)</f>
        <v>#REF!</v>
      </c>
      <c r="BS96" s="85" t="s">
        <v>70</v>
      </c>
      <c r="BT96" s="85" t="s">
        <v>78</v>
      </c>
      <c r="BU96" s="85" t="s">
        <v>72</v>
      </c>
      <c r="BV96" s="85" t="s">
        <v>73</v>
      </c>
      <c r="BW96" s="85" t="s">
        <v>84</v>
      </c>
      <c r="BX96" s="85" t="s">
        <v>4</v>
      </c>
      <c r="CL96" s="85" t="s">
        <v>1</v>
      </c>
      <c r="CM96" s="85" t="s">
        <v>71</v>
      </c>
    </row>
    <row r="97" spans="1:91" s="7" customFormat="1" ht="33.75" customHeight="1" x14ac:dyDescent="0.2">
      <c r="B97" s="77"/>
      <c r="C97" s="78"/>
      <c r="D97" s="422" t="s">
        <v>532</v>
      </c>
      <c r="E97" s="422"/>
      <c r="F97" s="422"/>
      <c r="G97" s="422"/>
      <c r="H97" s="422"/>
      <c r="I97" s="183"/>
      <c r="J97" s="422" t="s">
        <v>535</v>
      </c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  <c r="AF97" s="422"/>
      <c r="AG97" s="413">
        <v>3156.31</v>
      </c>
      <c r="AH97" s="414"/>
      <c r="AI97" s="414"/>
      <c r="AJ97" s="414"/>
      <c r="AK97" s="414"/>
      <c r="AL97" s="414"/>
      <c r="AM97" s="414"/>
      <c r="AN97" s="433">
        <f t="shared" si="1"/>
        <v>3787.5719999999997</v>
      </c>
      <c r="AO97" s="434"/>
      <c r="AP97" s="434"/>
      <c r="AQ97" s="80" t="s">
        <v>77</v>
      </c>
      <c r="AR97" s="77"/>
      <c r="AS97" s="81" t="e">
        <f>ROUND(SUM(#REF!),2)</f>
        <v>#REF!</v>
      </c>
      <c r="AT97" s="82" t="e">
        <f t="shared" ref="AT97:AT101" si="4">ROUND(SUM(AV97:AW97),2)</f>
        <v>#REF!</v>
      </c>
      <c r="AU97" s="83" t="e">
        <f>ROUND(SUM(#REF!),5)</f>
        <v>#REF!</v>
      </c>
      <c r="AV97" s="82" t="e">
        <f>ROUND(AZ97*L30,2)</f>
        <v>#REF!</v>
      </c>
      <c r="AW97" s="82" t="e">
        <f>ROUND(BA97*#REF!,2)</f>
        <v>#REF!</v>
      </c>
      <c r="AX97" s="82" t="e">
        <f>ROUND(BB97*L30,2)</f>
        <v>#REF!</v>
      </c>
      <c r="AY97" s="82" t="e">
        <f>ROUND(BC97*#REF!,2)</f>
        <v>#REF!</v>
      </c>
      <c r="AZ97" s="82" t="e">
        <f>ROUND(SUM(#REF!),2)</f>
        <v>#REF!</v>
      </c>
      <c r="BA97" s="82" t="e">
        <f>ROUND(SUM(#REF!),2)</f>
        <v>#REF!</v>
      </c>
      <c r="BB97" s="82" t="e">
        <f>ROUND(SUM(#REF!),2)</f>
        <v>#REF!</v>
      </c>
      <c r="BC97" s="82" t="e">
        <f>ROUND(SUM(#REF!),2)</f>
        <v>#REF!</v>
      </c>
      <c r="BD97" s="84" t="e">
        <f>ROUND(SUM(#REF!),2)</f>
        <v>#REF!</v>
      </c>
      <c r="BS97" s="85" t="s">
        <v>70</v>
      </c>
      <c r="BT97" s="85" t="s">
        <v>78</v>
      </c>
      <c r="BU97" s="85" t="s">
        <v>72</v>
      </c>
      <c r="BV97" s="85" t="s">
        <v>73</v>
      </c>
      <c r="BW97" s="85" t="s">
        <v>84</v>
      </c>
      <c r="BX97" s="85" t="s">
        <v>4</v>
      </c>
      <c r="CL97" s="85" t="s">
        <v>1</v>
      </c>
      <c r="CM97" s="85" t="s">
        <v>71</v>
      </c>
    </row>
    <row r="98" spans="1:91" s="7" customFormat="1" ht="33.75" customHeight="1" x14ac:dyDescent="0.2">
      <c r="B98" s="77"/>
      <c r="C98" s="78"/>
      <c r="D98" s="422" t="s">
        <v>533</v>
      </c>
      <c r="E98" s="422"/>
      <c r="F98" s="422"/>
      <c r="G98" s="422"/>
      <c r="H98" s="422"/>
      <c r="I98" s="183"/>
      <c r="J98" s="422" t="s">
        <v>538</v>
      </c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35">
        <v>10680.85</v>
      </c>
      <c r="AH98" s="414"/>
      <c r="AI98" s="414"/>
      <c r="AJ98" s="414"/>
      <c r="AK98" s="414"/>
      <c r="AL98" s="414"/>
      <c r="AM98" s="414"/>
      <c r="AN98" s="433">
        <f t="shared" si="1"/>
        <v>12817.02</v>
      </c>
      <c r="AO98" s="434"/>
      <c r="AP98" s="434"/>
      <c r="AQ98" s="80" t="s">
        <v>77</v>
      </c>
      <c r="AR98" s="77"/>
      <c r="AS98" s="81" t="e">
        <f>ROUND(SUM(#REF!),2)</f>
        <v>#REF!</v>
      </c>
      <c r="AT98" s="82" t="e">
        <f t="shared" si="4"/>
        <v>#REF!</v>
      </c>
      <c r="AU98" s="83" t="e">
        <f>ROUND(SUM(#REF!),5)</f>
        <v>#REF!</v>
      </c>
      <c r="AV98" s="82" t="e">
        <f>ROUND(AZ98*#REF!,2)</f>
        <v>#REF!</v>
      </c>
      <c r="AW98" s="82" t="e">
        <f>ROUND(BA98*#REF!,2)</f>
        <v>#REF!</v>
      </c>
      <c r="AX98" s="82" t="e">
        <f>ROUND(BB98*#REF!,2)</f>
        <v>#REF!</v>
      </c>
      <c r="AY98" s="82" t="e">
        <f>ROUND(BC98*#REF!,2)</f>
        <v>#REF!</v>
      </c>
      <c r="AZ98" s="82" t="e">
        <f>ROUND(SUM(#REF!),2)</f>
        <v>#REF!</v>
      </c>
      <c r="BA98" s="82" t="e">
        <f>ROUND(SUM(#REF!),2)</f>
        <v>#REF!</v>
      </c>
      <c r="BB98" s="82" t="e">
        <f>ROUND(SUM(#REF!),2)</f>
        <v>#REF!</v>
      </c>
      <c r="BC98" s="82" t="e">
        <f>ROUND(SUM(#REF!),2)</f>
        <v>#REF!</v>
      </c>
      <c r="BD98" s="84" t="e">
        <f>ROUND(SUM(#REF!),2)</f>
        <v>#REF!</v>
      </c>
      <c r="BS98" s="85" t="s">
        <v>70</v>
      </c>
      <c r="BT98" s="85" t="s">
        <v>78</v>
      </c>
      <c r="BU98" s="85" t="s">
        <v>72</v>
      </c>
      <c r="BV98" s="85" t="s">
        <v>73</v>
      </c>
      <c r="BW98" s="85" t="s">
        <v>84</v>
      </c>
      <c r="BX98" s="85" t="s">
        <v>4</v>
      </c>
      <c r="CL98" s="85" t="s">
        <v>1</v>
      </c>
      <c r="CM98" s="85" t="s">
        <v>71</v>
      </c>
    </row>
    <row r="99" spans="1:91" s="7" customFormat="1" ht="33.75" customHeight="1" x14ac:dyDescent="0.2">
      <c r="B99" s="77"/>
      <c r="C99" s="78"/>
      <c r="D99" s="422" t="s">
        <v>533</v>
      </c>
      <c r="E99" s="422"/>
      <c r="F99" s="422"/>
      <c r="G99" s="422"/>
      <c r="H99" s="422"/>
      <c r="I99" s="183"/>
      <c r="J99" s="422" t="s">
        <v>537</v>
      </c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35">
        <v>3481.8199999999997</v>
      </c>
      <c r="AH99" s="414"/>
      <c r="AI99" s="414"/>
      <c r="AJ99" s="414"/>
      <c r="AK99" s="414"/>
      <c r="AL99" s="414"/>
      <c r="AM99" s="414"/>
      <c r="AN99" s="433">
        <f t="shared" si="1"/>
        <v>4178.1839999999993</v>
      </c>
      <c r="AO99" s="434"/>
      <c r="AP99" s="434"/>
      <c r="AQ99" s="80" t="s">
        <v>77</v>
      </c>
      <c r="AR99" s="77"/>
      <c r="AS99" s="81" t="e">
        <f>ROUND(SUM(#REF!),2)</f>
        <v>#REF!</v>
      </c>
      <c r="AT99" s="82" t="e">
        <f t="shared" si="4"/>
        <v>#REF!</v>
      </c>
      <c r="AU99" s="83" t="e">
        <f>ROUND(SUM(#REF!),5)</f>
        <v>#REF!</v>
      </c>
      <c r="AV99" s="82" t="e">
        <f>ROUND(AZ99*#REF!,2)</f>
        <v>#REF!</v>
      </c>
      <c r="AW99" s="82" t="e">
        <f t="shared" ref="AW99:AW101" si="5">ROUND(BA99*L31,2)</f>
        <v>#REF!</v>
      </c>
      <c r="AX99" s="82" t="e">
        <f>ROUND(BB99*#REF!,2)</f>
        <v>#REF!</v>
      </c>
      <c r="AY99" s="82" t="e">
        <f t="shared" ref="AY99:AY101" si="6">ROUND(BC99*L31,2)</f>
        <v>#REF!</v>
      </c>
      <c r="AZ99" s="82" t="e">
        <f>ROUND(SUM(#REF!),2)</f>
        <v>#REF!</v>
      </c>
      <c r="BA99" s="82" t="e">
        <f>ROUND(SUM(#REF!),2)</f>
        <v>#REF!</v>
      </c>
      <c r="BB99" s="82" t="e">
        <f>ROUND(SUM(#REF!),2)</f>
        <v>#REF!</v>
      </c>
      <c r="BC99" s="82" t="e">
        <f>ROUND(SUM(#REF!),2)</f>
        <v>#REF!</v>
      </c>
      <c r="BD99" s="84" t="e">
        <f>ROUND(SUM(#REF!),2)</f>
        <v>#REF!</v>
      </c>
      <c r="BS99" s="85" t="s">
        <v>70</v>
      </c>
      <c r="BT99" s="85" t="s">
        <v>78</v>
      </c>
      <c r="BU99" s="85" t="s">
        <v>72</v>
      </c>
      <c r="BV99" s="85" t="s">
        <v>73</v>
      </c>
      <c r="BW99" s="85" t="s">
        <v>84</v>
      </c>
      <c r="BX99" s="85" t="s">
        <v>4</v>
      </c>
      <c r="CL99" s="85" t="s">
        <v>1</v>
      </c>
      <c r="CM99" s="85" t="s">
        <v>71</v>
      </c>
    </row>
    <row r="100" spans="1:91" s="7" customFormat="1" ht="33.75" customHeight="1" x14ac:dyDescent="0.2">
      <c r="B100" s="77"/>
      <c r="C100" s="78"/>
      <c r="D100" s="422" t="s">
        <v>534</v>
      </c>
      <c r="E100" s="422"/>
      <c r="F100" s="422"/>
      <c r="G100" s="422"/>
      <c r="H100" s="422"/>
      <c r="I100" s="183"/>
      <c r="J100" s="422" t="s">
        <v>539</v>
      </c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35">
        <v>12382.719999999998</v>
      </c>
      <c r="AH100" s="414"/>
      <c r="AI100" s="414"/>
      <c r="AJ100" s="414"/>
      <c r="AK100" s="414"/>
      <c r="AL100" s="414"/>
      <c r="AM100" s="414"/>
      <c r="AN100" s="433">
        <f t="shared" si="1"/>
        <v>14859.263999999996</v>
      </c>
      <c r="AO100" s="434"/>
      <c r="AP100" s="434"/>
      <c r="AQ100" s="80" t="s">
        <v>77</v>
      </c>
      <c r="AR100" s="77"/>
      <c r="AS100" s="81" t="e">
        <f>ROUND(SUM(#REF!),2)</f>
        <v>#REF!</v>
      </c>
      <c r="AT100" s="82" t="e">
        <f t="shared" si="4"/>
        <v>#REF!</v>
      </c>
      <c r="AU100" s="83" t="e">
        <f>ROUND(SUM(#REF!),5)</f>
        <v>#REF!</v>
      </c>
      <c r="AV100" s="82" t="e">
        <f t="shared" ref="AV100:AV101" si="7">ROUND(AZ100*L31,2)</f>
        <v>#REF!</v>
      </c>
      <c r="AW100" s="82" t="e">
        <f t="shared" si="5"/>
        <v>#REF!</v>
      </c>
      <c r="AX100" s="82" t="e">
        <f t="shared" ref="AX100:AX101" si="8">ROUND(BB100*L31,2)</f>
        <v>#REF!</v>
      </c>
      <c r="AY100" s="82" t="e">
        <f t="shared" si="6"/>
        <v>#REF!</v>
      </c>
      <c r="AZ100" s="82" t="e">
        <f>ROUND(SUM(#REF!),2)</f>
        <v>#REF!</v>
      </c>
      <c r="BA100" s="82" t="e">
        <f>ROUND(SUM(#REF!),2)</f>
        <v>#REF!</v>
      </c>
      <c r="BB100" s="82" t="e">
        <f>ROUND(SUM(#REF!),2)</f>
        <v>#REF!</v>
      </c>
      <c r="BC100" s="82" t="e">
        <f>ROUND(SUM(#REF!),2)</f>
        <v>#REF!</v>
      </c>
      <c r="BD100" s="84" t="e">
        <f>ROUND(SUM(#REF!),2)</f>
        <v>#REF!</v>
      </c>
      <c r="BS100" s="85" t="s">
        <v>70</v>
      </c>
      <c r="BT100" s="85" t="s">
        <v>78</v>
      </c>
      <c r="BU100" s="85" t="s">
        <v>72</v>
      </c>
      <c r="BV100" s="85" t="s">
        <v>73</v>
      </c>
      <c r="BW100" s="85" t="s">
        <v>84</v>
      </c>
      <c r="BX100" s="85" t="s">
        <v>4</v>
      </c>
      <c r="CL100" s="85" t="s">
        <v>1</v>
      </c>
      <c r="CM100" s="85" t="s">
        <v>71</v>
      </c>
    </row>
    <row r="101" spans="1:91" s="7" customFormat="1" ht="33.75" customHeight="1" x14ac:dyDescent="0.2">
      <c r="B101" s="77"/>
      <c r="C101" s="78"/>
      <c r="D101" s="422" t="s">
        <v>534</v>
      </c>
      <c r="E101" s="422"/>
      <c r="F101" s="422"/>
      <c r="G101" s="422"/>
      <c r="H101" s="422"/>
      <c r="I101" s="183"/>
      <c r="J101" s="422" t="s">
        <v>531</v>
      </c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  <c r="AF101" s="422"/>
      <c r="AG101" s="435">
        <v>4024.94</v>
      </c>
      <c r="AH101" s="414"/>
      <c r="AI101" s="414"/>
      <c r="AJ101" s="414"/>
      <c r="AK101" s="414"/>
      <c r="AL101" s="414"/>
      <c r="AM101" s="414"/>
      <c r="AN101" s="433">
        <f t="shared" si="1"/>
        <v>4829.9279999999999</v>
      </c>
      <c r="AO101" s="434"/>
      <c r="AP101" s="434"/>
      <c r="AQ101" s="80" t="s">
        <v>77</v>
      </c>
      <c r="AR101" s="77"/>
      <c r="AS101" s="81" t="e">
        <f>ROUND(SUM(#REF!),2)</f>
        <v>#REF!</v>
      </c>
      <c r="AT101" s="82" t="e">
        <f t="shared" si="4"/>
        <v>#REF!</v>
      </c>
      <c r="AU101" s="83" t="e">
        <f>ROUND(SUM(#REF!),5)</f>
        <v>#REF!</v>
      </c>
      <c r="AV101" s="82" t="e">
        <f t="shared" si="7"/>
        <v>#REF!</v>
      </c>
      <c r="AW101" s="82" t="e">
        <f t="shared" si="5"/>
        <v>#REF!</v>
      </c>
      <c r="AX101" s="82" t="e">
        <f t="shared" si="8"/>
        <v>#REF!</v>
      </c>
      <c r="AY101" s="82" t="e">
        <f t="shared" si="6"/>
        <v>#REF!</v>
      </c>
      <c r="AZ101" s="82" t="e">
        <f>ROUND(SUM(#REF!),2)</f>
        <v>#REF!</v>
      </c>
      <c r="BA101" s="82" t="e">
        <f>ROUND(SUM(#REF!),2)</f>
        <v>#REF!</v>
      </c>
      <c r="BB101" s="82" t="e">
        <f>ROUND(SUM(#REF!),2)</f>
        <v>#REF!</v>
      </c>
      <c r="BC101" s="82" t="e">
        <f>ROUND(SUM(#REF!),2)</f>
        <v>#REF!</v>
      </c>
      <c r="BD101" s="84" t="e">
        <f>ROUND(SUM(#REF!),2)</f>
        <v>#REF!</v>
      </c>
      <c r="BS101" s="85" t="s">
        <v>70</v>
      </c>
      <c r="BT101" s="85" t="s">
        <v>78</v>
      </c>
      <c r="BU101" s="85" t="s">
        <v>72</v>
      </c>
      <c r="BV101" s="85" t="s">
        <v>73</v>
      </c>
      <c r="BW101" s="85" t="s">
        <v>84</v>
      </c>
      <c r="BX101" s="85" t="s">
        <v>4</v>
      </c>
      <c r="CL101" s="85" t="s">
        <v>1</v>
      </c>
      <c r="CM101" s="85" t="s">
        <v>71</v>
      </c>
    </row>
    <row r="102" spans="1:91" s="7" customFormat="1" ht="33.75" customHeight="1" x14ac:dyDescent="0.2">
      <c r="B102" s="77"/>
      <c r="C102" s="78"/>
      <c r="D102" s="184"/>
      <c r="E102" s="184"/>
      <c r="F102" s="184"/>
      <c r="G102" s="184"/>
      <c r="H102" s="184"/>
      <c r="I102" s="183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5"/>
      <c r="AH102" s="183"/>
      <c r="AI102" s="183"/>
      <c r="AJ102" s="183"/>
      <c r="AK102" s="183"/>
      <c r="AL102" s="183"/>
      <c r="AM102" s="183"/>
      <c r="AN102" s="182"/>
      <c r="AO102" s="183"/>
      <c r="AP102" s="183"/>
      <c r="AQ102" s="80"/>
      <c r="AR102" s="77"/>
      <c r="AS102" s="82"/>
      <c r="AT102" s="82"/>
      <c r="AU102" s="83"/>
      <c r="AV102" s="82"/>
      <c r="AW102" s="82"/>
      <c r="AX102" s="82"/>
      <c r="AY102" s="82"/>
      <c r="AZ102" s="82"/>
      <c r="BA102" s="82"/>
      <c r="BB102" s="82"/>
      <c r="BC102" s="82"/>
      <c r="BD102" s="82"/>
      <c r="BS102" s="85"/>
      <c r="BT102" s="85"/>
      <c r="BU102" s="85"/>
      <c r="BV102" s="85"/>
      <c r="BW102" s="85"/>
      <c r="BX102" s="85"/>
      <c r="CL102" s="85"/>
      <c r="CM102" s="85"/>
    </row>
    <row r="103" spans="1:91" s="2" customFormat="1" ht="30" customHeight="1" x14ac:dyDescent="0.2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8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91" s="2" customFormat="1" ht="6.95" customHeight="1" x14ac:dyDescent="0.2">
      <c r="A104" s="27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28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</sheetData>
  <mergeCells count="66">
    <mergeCell ref="D98:H98"/>
    <mergeCell ref="J98:AF98"/>
    <mergeCell ref="D99:H99"/>
    <mergeCell ref="J99:AF99"/>
    <mergeCell ref="AG101:AM101"/>
    <mergeCell ref="AN101:AP101"/>
    <mergeCell ref="AG99:AM99"/>
    <mergeCell ref="AN99:AP99"/>
    <mergeCell ref="D100:H100"/>
    <mergeCell ref="J100:AF100"/>
    <mergeCell ref="AG100:AM100"/>
    <mergeCell ref="AN100:AP100"/>
    <mergeCell ref="D101:H101"/>
    <mergeCell ref="J101:AF101"/>
    <mergeCell ref="AN98:AP98"/>
    <mergeCell ref="AG98:AM98"/>
    <mergeCell ref="AG92:AM92"/>
    <mergeCell ref="AN92:AP92"/>
    <mergeCell ref="D96:H96"/>
    <mergeCell ref="J96:AF96"/>
    <mergeCell ref="AN97:AP97"/>
    <mergeCell ref="AN94:AP94"/>
    <mergeCell ref="AN96:AP96"/>
    <mergeCell ref="AG94:AM94"/>
    <mergeCell ref="E94:I94"/>
    <mergeCell ref="AG96:AM96"/>
    <mergeCell ref="D97:H97"/>
    <mergeCell ref="J97:AF97"/>
    <mergeCell ref="AN93:AP93"/>
    <mergeCell ref="D93:H93"/>
    <mergeCell ref="AS87:AT89"/>
    <mergeCell ref="AM88:AP88"/>
    <mergeCell ref="AN90:AP90"/>
    <mergeCell ref="AG90:AM90"/>
    <mergeCell ref="AG95:AM95"/>
    <mergeCell ref="AN95:AP95"/>
    <mergeCell ref="AM87:AP87"/>
    <mergeCell ref="AG93:AM93"/>
    <mergeCell ref="C90:G90"/>
    <mergeCell ref="I90:AF90"/>
    <mergeCell ref="E95:I95"/>
    <mergeCell ref="K95:AF95"/>
    <mergeCell ref="L83:AO83"/>
    <mergeCell ref="AM85:AN85"/>
    <mergeCell ref="J93:AF93"/>
    <mergeCell ref="AK28:AO28"/>
    <mergeCell ref="L30:P30"/>
    <mergeCell ref="W30:AE30"/>
    <mergeCell ref="AG97:AM97"/>
    <mergeCell ref="K94:AF94"/>
    <mergeCell ref="AR2:BE2"/>
    <mergeCell ref="L31:P31"/>
    <mergeCell ref="W31:AE31"/>
    <mergeCell ref="AK31:AO31"/>
    <mergeCell ref="AK33:AO33"/>
    <mergeCell ref="X33:AB33"/>
    <mergeCell ref="L29:P29"/>
    <mergeCell ref="W29:AE29"/>
    <mergeCell ref="AK29:AO29"/>
    <mergeCell ref="AK30:AO30"/>
    <mergeCell ref="K5:AO5"/>
    <mergeCell ref="K6:AO6"/>
    <mergeCell ref="E23:AN23"/>
    <mergeCell ref="AK26:AO26"/>
    <mergeCell ref="L28:P28"/>
    <mergeCell ref="W28:AE28"/>
  </mergeCells>
  <hyperlinks>
    <hyperlink ref="A94" location="'01 nav. pr. 1 - Výmena vo...'!C2" display="/" xr:uid="{00000000-0004-0000-0000-000000000000}"/>
    <hyperlink ref="A95" location="'01 nav. pr. 1 - Výmena vo...'!C2" display="/" xr:uid="{112D9DDA-662B-4F0D-A734-6F769E64F5D5}"/>
  </hyperlinks>
  <pageMargins left="0.39374999999999999" right="0.39374999999999999" top="0.39374999999999999" bottom="0.39374999999999999" header="0" footer="0"/>
  <pageSetup paperSize="9" scale="6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249"/>
  <sheetViews>
    <sheetView showGridLines="0" topLeftCell="A239" workbookViewId="0">
      <selection activeCell="F271" sqref="F271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1" style="1" customWidth="1"/>
    <col min="23" max="23" width="15" style="1" customWidth="1"/>
    <col min="24" max="24" width="16.33203125" style="1" customWidth="1"/>
    <col min="25" max="25" width="11" style="1" customWidth="1"/>
    <col min="26" max="26" width="15" style="1" customWidth="1"/>
    <col min="27" max="27" width="16.33203125" style="1" customWidth="1"/>
    <col min="40" max="61" width="9.33203125" style="1" hidden="1"/>
  </cols>
  <sheetData>
    <row r="1" spans="1:42" x14ac:dyDescent="0.2">
      <c r="A1" s="92"/>
    </row>
    <row r="2" spans="1:42" s="1" customFormat="1" ht="36.950000000000003" customHeight="1" x14ac:dyDescent="0.2">
      <c r="L2" s="395" t="s">
        <v>5</v>
      </c>
      <c r="M2" s="396"/>
      <c r="N2" s="396"/>
      <c r="O2" s="396"/>
      <c r="P2" s="396"/>
      <c r="Q2" s="396"/>
      <c r="R2" s="396"/>
      <c r="S2" s="396"/>
      <c r="T2" s="396"/>
      <c r="U2" s="396"/>
      <c r="AP2" s="15" t="s">
        <v>83</v>
      </c>
    </row>
    <row r="3" spans="1:42" s="1" customFormat="1" ht="6.9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P3" s="15" t="s">
        <v>71</v>
      </c>
    </row>
    <row r="4" spans="1:42" s="1" customFormat="1" ht="24.95" customHeight="1" x14ac:dyDescent="0.2">
      <c r="B4" s="18"/>
      <c r="D4" s="19" t="s">
        <v>85</v>
      </c>
      <c r="L4" s="18"/>
      <c r="M4" s="93" t="s">
        <v>9</v>
      </c>
      <c r="AP4" s="15" t="s">
        <v>3</v>
      </c>
    </row>
    <row r="5" spans="1:42" s="1" customFormat="1" ht="6.95" customHeight="1" x14ac:dyDescent="0.2">
      <c r="B5" s="18"/>
      <c r="L5" s="18"/>
    </row>
    <row r="6" spans="1:42" s="1" customFormat="1" ht="12" customHeight="1" x14ac:dyDescent="0.2">
      <c r="B6" s="18"/>
      <c r="D6" s="24" t="s">
        <v>12</v>
      </c>
      <c r="L6" s="18"/>
    </row>
    <row r="7" spans="1:42" s="1" customFormat="1" ht="16.5" customHeight="1" x14ac:dyDescent="0.2">
      <c r="B7" s="18"/>
      <c r="E7" s="438" t="str">
        <f>'Rekapitulácia stavby'!K6</f>
        <v>Rekonštr.cesty II/499  Havran - naviac práce 2 (km 0,000-2,500)</v>
      </c>
      <c r="F7" s="440"/>
      <c r="G7" s="440"/>
      <c r="H7" s="440"/>
      <c r="L7" s="18"/>
    </row>
    <row r="8" spans="1:42" s="1" customFormat="1" ht="12" customHeight="1" x14ac:dyDescent="0.2">
      <c r="B8" s="18"/>
      <c r="D8" s="24" t="s">
        <v>86</v>
      </c>
      <c r="L8" s="18"/>
    </row>
    <row r="9" spans="1:42" s="2" customFormat="1" ht="16.5" customHeight="1" x14ac:dyDescent="0.2">
      <c r="A9" s="27"/>
      <c r="B9" s="28"/>
      <c r="C9" s="27"/>
      <c r="D9" s="27"/>
      <c r="E9" s="438" t="s">
        <v>87</v>
      </c>
      <c r="F9" s="439"/>
      <c r="G9" s="439"/>
      <c r="H9" s="43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</row>
    <row r="10" spans="1:42" s="2" customFormat="1" ht="12" customHeight="1" x14ac:dyDescent="0.2">
      <c r="A10" s="27"/>
      <c r="B10" s="28"/>
      <c r="C10" s="27"/>
      <c r="D10" s="24" t="s">
        <v>88</v>
      </c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</row>
    <row r="11" spans="1:42" s="2" customFormat="1" ht="16.5" customHeight="1" x14ac:dyDescent="0.2">
      <c r="A11" s="27"/>
      <c r="B11" s="28"/>
      <c r="C11" s="27"/>
      <c r="D11" s="27"/>
      <c r="E11" s="419" t="s">
        <v>542</v>
      </c>
      <c r="F11" s="439"/>
      <c r="G11" s="439"/>
      <c r="H11" s="439"/>
      <c r="I11" s="27"/>
      <c r="J11" s="27"/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</row>
    <row r="12" spans="1:42" s="2" customFormat="1" x14ac:dyDescent="0.2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</row>
    <row r="13" spans="1:42" s="2" customFormat="1" ht="12" customHeight="1" x14ac:dyDescent="0.2">
      <c r="A13" s="27"/>
      <c r="B13" s="28"/>
      <c r="C13" s="27"/>
      <c r="D13" s="24" t="s">
        <v>13</v>
      </c>
      <c r="E13" s="27"/>
      <c r="F13" s="22" t="s">
        <v>1</v>
      </c>
      <c r="G13" s="27"/>
      <c r="H13" s="27"/>
      <c r="I13" s="24" t="s">
        <v>14</v>
      </c>
      <c r="J13" s="22" t="s">
        <v>1</v>
      </c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</row>
    <row r="14" spans="1:42" s="2" customFormat="1" ht="12" customHeight="1" x14ac:dyDescent="0.2">
      <c r="A14" s="27"/>
      <c r="B14" s="28"/>
      <c r="C14" s="27"/>
      <c r="D14" s="24" t="s">
        <v>15</v>
      </c>
      <c r="E14" s="27"/>
      <c r="F14" s="22" t="s">
        <v>16</v>
      </c>
      <c r="G14" s="27"/>
      <c r="H14" s="27"/>
      <c r="I14" s="24" t="s">
        <v>17</v>
      </c>
      <c r="J14" s="53"/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</row>
    <row r="15" spans="1:42" s="2" customFormat="1" ht="10.9" customHeight="1" x14ac:dyDescent="0.2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</row>
    <row r="16" spans="1:42" s="2" customFormat="1" ht="12" customHeight="1" x14ac:dyDescent="0.2">
      <c r="A16" s="27"/>
      <c r="B16" s="28"/>
      <c r="C16" s="27"/>
      <c r="D16" s="24" t="s">
        <v>18</v>
      </c>
      <c r="E16" s="27"/>
      <c r="F16" s="27"/>
      <c r="G16" s="27"/>
      <c r="H16" s="27"/>
      <c r="I16" s="24" t="s">
        <v>19</v>
      </c>
      <c r="J16" s="22" t="s">
        <v>20</v>
      </c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2" customFormat="1" ht="18" customHeight="1" x14ac:dyDescent="0.2">
      <c r="A17" s="27"/>
      <c r="B17" s="28"/>
      <c r="C17" s="27"/>
      <c r="D17" s="27"/>
      <c r="E17" s="22" t="s">
        <v>21</v>
      </c>
      <c r="F17" s="27"/>
      <c r="G17" s="27"/>
      <c r="H17" s="27"/>
      <c r="I17" s="24" t="s">
        <v>22</v>
      </c>
      <c r="J17" s="22" t="s">
        <v>1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2" customFormat="1" ht="6.95" customHeight="1" x14ac:dyDescent="0.2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2" customFormat="1" ht="12" customHeight="1" x14ac:dyDescent="0.2">
      <c r="A19" s="27"/>
      <c r="B19" s="28"/>
      <c r="C19" s="27"/>
      <c r="D19" s="24" t="s">
        <v>23</v>
      </c>
      <c r="E19" s="27"/>
      <c r="F19" s="27"/>
      <c r="G19" s="27"/>
      <c r="H19" s="27"/>
      <c r="I19" s="24" t="s">
        <v>19</v>
      </c>
      <c r="J19" s="22" t="s">
        <v>24</v>
      </c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2" customFormat="1" ht="18" customHeight="1" x14ac:dyDescent="0.2">
      <c r="A20" s="27"/>
      <c r="B20" s="28"/>
      <c r="C20" s="27"/>
      <c r="D20" s="27"/>
      <c r="E20" s="22" t="s">
        <v>25</v>
      </c>
      <c r="F20" s="27"/>
      <c r="G20" s="27"/>
      <c r="H20" s="27"/>
      <c r="I20" s="24" t="s">
        <v>22</v>
      </c>
      <c r="J20" s="22" t="s">
        <v>26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2" customFormat="1" ht="6.95" customHeight="1" x14ac:dyDescent="0.2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" customFormat="1" ht="12" customHeight="1" x14ac:dyDescent="0.2">
      <c r="A22" s="27"/>
      <c r="B22" s="28"/>
      <c r="C22" s="27"/>
      <c r="D22" s="24" t="s">
        <v>27</v>
      </c>
      <c r="E22" s="27"/>
      <c r="F22" s="27"/>
      <c r="G22" s="27"/>
      <c r="H22" s="27"/>
      <c r="I22" s="24" t="s">
        <v>19</v>
      </c>
      <c r="J22" s="22" t="str">
        <f>IF('Rekapitulácia stavby'!AN16="","",'Rekapitulácia stavby'!AN16)</f>
        <v/>
      </c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2" customFormat="1" ht="18" customHeight="1" x14ac:dyDescent="0.2">
      <c r="A23" s="27"/>
      <c r="B23" s="28"/>
      <c r="C23" s="27"/>
      <c r="D23" s="27"/>
      <c r="E23" s="22" t="str">
        <f>IF('Rekapitulácia stavby'!E17="","",'Rekapitulácia stavby'!E17)</f>
        <v xml:space="preserve"> </v>
      </c>
      <c r="F23" s="27"/>
      <c r="G23" s="27"/>
      <c r="H23" s="27"/>
      <c r="I23" s="24" t="s">
        <v>22</v>
      </c>
      <c r="J23" s="22" t="str">
        <f>IF('Rekapitulácia stavby'!AN17="","",'Rekapitulácia stavby'!AN17)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2" customFormat="1" ht="6.95" customHeight="1" x14ac:dyDescent="0.2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2" customFormat="1" ht="12" customHeight="1" x14ac:dyDescent="0.2">
      <c r="A25" s="27"/>
      <c r="B25" s="28"/>
      <c r="C25" s="27"/>
      <c r="D25" s="24" t="s">
        <v>29</v>
      </c>
      <c r="E25" s="27"/>
      <c r="F25" s="27"/>
      <c r="G25" s="27"/>
      <c r="H25" s="27"/>
      <c r="I25" s="24" t="s">
        <v>19</v>
      </c>
      <c r="J25" s="22" t="str">
        <f>IF('Rekapitulácia stavby'!AN19="","",'Rekapitulácia stavby'!AN19)</f>
        <v/>
      </c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</row>
    <row r="26" spans="1:27" s="2" customFormat="1" ht="18" customHeight="1" x14ac:dyDescent="0.2">
      <c r="A26" s="27"/>
      <c r="B26" s="28"/>
      <c r="C26" s="27"/>
      <c r="D26" s="27"/>
      <c r="E26" s="22" t="str">
        <f>IF('Rekapitulácia stavby'!E20="","",'Rekapitulácia stavby'!E20)</f>
        <v xml:space="preserve"> </v>
      </c>
      <c r="F26" s="27"/>
      <c r="G26" s="27"/>
      <c r="H26" s="27"/>
      <c r="I26" s="24" t="s">
        <v>22</v>
      </c>
      <c r="J26" s="22" t="str">
        <f>IF('Rekapitulácia stavby'!AN20="","",'Rekapitulácia stavby'!AN20)</f>
        <v/>
      </c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</row>
    <row r="27" spans="1:27" s="2" customFormat="1" ht="6.95" customHeight="1" x14ac:dyDescent="0.2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40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2" customFormat="1" ht="12" customHeight="1" x14ac:dyDescent="0.2">
      <c r="A28" s="27"/>
      <c r="B28" s="28"/>
      <c r="C28" s="27"/>
      <c r="D28" s="24" t="s">
        <v>30</v>
      </c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</row>
    <row r="29" spans="1:27" s="8" customFormat="1" ht="16.5" customHeight="1" x14ac:dyDescent="0.2">
      <c r="A29" s="94"/>
      <c r="B29" s="95"/>
      <c r="C29" s="94"/>
      <c r="D29" s="94"/>
      <c r="E29" s="408" t="s">
        <v>1</v>
      </c>
      <c r="F29" s="408"/>
      <c r="G29" s="408"/>
      <c r="H29" s="408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</row>
    <row r="30" spans="1:27" s="2" customFormat="1" ht="6.95" customHeight="1" x14ac:dyDescent="0.2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</row>
    <row r="31" spans="1:27" s="2" customFormat="1" ht="6.95" customHeight="1" x14ac:dyDescent="0.2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</row>
    <row r="32" spans="1:27" s="2" customFormat="1" ht="14.45" customHeight="1" x14ac:dyDescent="0.2">
      <c r="A32" s="27"/>
      <c r="B32" s="28"/>
      <c r="C32" s="27"/>
      <c r="D32" s="27"/>
      <c r="E32" s="27"/>
      <c r="F32" s="31" t="s">
        <v>33</v>
      </c>
      <c r="G32" s="27"/>
      <c r="H32" s="27"/>
      <c r="I32" s="31" t="s">
        <v>32</v>
      </c>
      <c r="J32" s="31" t="s">
        <v>34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</row>
    <row r="33" spans="1:27" s="2" customFormat="1" ht="14.45" customHeight="1" x14ac:dyDescent="0.2">
      <c r="A33" s="27"/>
      <c r="B33" s="28"/>
      <c r="C33" s="27"/>
      <c r="D33" s="97" t="s">
        <v>35</v>
      </c>
      <c r="E33" s="33" t="s">
        <v>36</v>
      </c>
      <c r="F33" s="98">
        <f>ROUND((SUM(BA129:BA248)),  2)</f>
        <v>0</v>
      </c>
      <c r="G33" s="99"/>
      <c r="H33" s="99"/>
      <c r="I33" s="100">
        <v>0.2</v>
      </c>
      <c r="J33" s="98">
        <f>ROUND(((SUM(BA129:BA248))*I33),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</row>
    <row r="34" spans="1:27" s="2" customFormat="1" ht="14.45" customHeight="1" x14ac:dyDescent="0.2">
      <c r="A34" s="27"/>
      <c r="B34" s="28"/>
      <c r="C34" s="27"/>
      <c r="D34" s="27"/>
      <c r="E34" s="33" t="s">
        <v>37</v>
      </c>
      <c r="F34" s="101">
        <f>ROUND((SUM(BB129:BB248)),  2)</f>
        <v>27763.55</v>
      </c>
      <c r="G34" s="27"/>
      <c r="H34" s="27"/>
      <c r="I34" s="102">
        <v>0.2</v>
      </c>
      <c r="J34" s="101">
        <f>ROUND(((SUM(BB129:BB248))*I34),  2)</f>
        <v>5552.71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</row>
    <row r="35" spans="1:27" s="2" customFormat="1" ht="14.45" customHeight="1" x14ac:dyDescent="0.2">
      <c r="A35" s="27"/>
      <c r="B35" s="28"/>
      <c r="C35" s="27"/>
      <c r="D35" s="27"/>
      <c r="E35" s="24" t="s">
        <v>38</v>
      </c>
      <c r="F35" s="101">
        <f>ROUND((SUM(BC129:BC248)),  2)</f>
        <v>0</v>
      </c>
      <c r="G35" s="27"/>
      <c r="H35" s="27"/>
      <c r="I35" s="102">
        <v>0.2</v>
      </c>
      <c r="J35" s="101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</row>
    <row r="36" spans="1:27" s="2" customFormat="1" ht="14.45" customHeight="1" x14ac:dyDescent="0.2">
      <c r="A36" s="27"/>
      <c r="B36" s="28"/>
      <c r="C36" s="27"/>
      <c r="D36" s="27"/>
      <c r="E36" s="24" t="s">
        <v>39</v>
      </c>
      <c r="F36" s="101">
        <f>ROUND((SUM(BD129:BD248)),  2)</f>
        <v>0</v>
      </c>
      <c r="G36" s="27"/>
      <c r="H36" s="27"/>
      <c r="I36" s="102">
        <v>0.2</v>
      </c>
      <c r="J36" s="101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</row>
    <row r="37" spans="1:27" s="2" customFormat="1" ht="14.45" customHeight="1" x14ac:dyDescent="0.2">
      <c r="A37" s="27"/>
      <c r="B37" s="28"/>
      <c r="C37" s="27"/>
      <c r="D37" s="27"/>
      <c r="E37" s="33" t="s">
        <v>40</v>
      </c>
      <c r="F37" s="98">
        <f>ROUND((SUM(BE129:BE248)),  2)</f>
        <v>0</v>
      </c>
      <c r="G37" s="99"/>
      <c r="H37" s="99"/>
      <c r="I37" s="100">
        <v>0</v>
      </c>
      <c r="J37" s="98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</row>
    <row r="38" spans="1:27" s="2" customFormat="1" ht="6.95" customHeight="1" x14ac:dyDescent="0.2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</row>
    <row r="39" spans="1:27" s="2" customFormat="1" ht="25.35" customHeight="1" x14ac:dyDescent="0.2">
      <c r="A39" s="27"/>
      <c r="B39" s="28"/>
      <c r="C39" s="103"/>
      <c r="D39" s="104" t="s">
        <v>41</v>
      </c>
      <c r="E39" s="58"/>
      <c r="F39" s="58"/>
      <c r="G39" s="105" t="s">
        <v>42</v>
      </c>
      <c r="H39" s="106" t="s">
        <v>43</v>
      </c>
      <c r="I39" s="58"/>
      <c r="J39" s="107">
        <f>SUM(J31:J37)</f>
        <v>5552.71</v>
      </c>
      <c r="K39" s="108"/>
      <c r="L39" s="40"/>
      <c r="S39" s="27"/>
      <c r="T39" s="27"/>
      <c r="U39" s="27"/>
      <c r="V39" s="27"/>
      <c r="W39" s="27"/>
      <c r="X39" s="27"/>
      <c r="Y39" s="27"/>
      <c r="Z39" s="27"/>
      <c r="AA39" s="27"/>
    </row>
    <row r="40" spans="1:27" s="2" customFormat="1" ht="14.45" customHeight="1" x14ac:dyDescent="0.2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</row>
    <row r="41" spans="1:27" s="1" customFormat="1" ht="14.45" customHeight="1" x14ac:dyDescent="0.2">
      <c r="B41" s="18"/>
      <c r="L41" s="18"/>
    </row>
    <row r="42" spans="1:27" s="1" customFormat="1" ht="14.45" customHeight="1" x14ac:dyDescent="0.2">
      <c r="B42" s="18"/>
      <c r="L42" s="18"/>
    </row>
    <row r="43" spans="1:27" s="1" customFormat="1" ht="14.45" customHeight="1" x14ac:dyDescent="0.2">
      <c r="B43" s="18"/>
      <c r="L43" s="18"/>
    </row>
    <row r="44" spans="1:27" s="1" customFormat="1" ht="14.45" customHeight="1" x14ac:dyDescent="0.2">
      <c r="B44" s="18"/>
      <c r="L44" s="18"/>
    </row>
    <row r="45" spans="1:27" s="1" customFormat="1" ht="14.45" customHeight="1" x14ac:dyDescent="0.2">
      <c r="B45" s="18"/>
      <c r="L45" s="18"/>
    </row>
    <row r="46" spans="1:27" s="1" customFormat="1" ht="14.45" customHeight="1" x14ac:dyDescent="0.2">
      <c r="B46" s="18"/>
      <c r="L46" s="18"/>
    </row>
    <row r="47" spans="1:27" s="1" customFormat="1" ht="14.45" customHeight="1" x14ac:dyDescent="0.2">
      <c r="B47" s="18"/>
      <c r="L47" s="18"/>
    </row>
    <row r="48" spans="1:27" s="2" customFormat="1" ht="14.45" customHeight="1" x14ac:dyDescent="0.2">
      <c r="B48" s="40"/>
      <c r="D48" s="41" t="s">
        <v>44</v>
      </c>
      <c r="E48" s="42"/>
      <c r="F48" s="42"/>
      <c r="G48" s="41" t="s">
        <v>45</v>
      </c>
      <c r="H48" s="42"/>
      <c r="I48" s="42"/>
      <c r="J48" s="42"/>
      <c r="K48" s="42"/>
      <c r="L48" s="40"/>
    </row>
    <row r="49" spans="1:27" x14ac:dyDescent="0.2">
      <c r="B49" s="18"/>
      <c r="L49" s="18"/>
    </row>
    <row r="50" spans="1:27" x14ac:dyDescent="0.2">
      <c r="B50" s="18"/>
      <c r="L50" s="18"/>
    </row>
    <row r="51" spans="1:27" x14ac:dyDescent="0.2">
      <c r="B51" s="18"/>
      <c r="L51" s="18"/>
    </row>
    <row r="52" spans="1:27" x14ac:dyDescent="0.2">
      <c r="B52" s="18"/>
      <c r="L52" s="18"/>
    </row>
    <row r="53" spans="1:27" x14ac:dyDescent="0.2">
      <c r="B53" s="18"/>
      <c r="L53" s="18"/>
    </row>
    <row r="54" spans="1:27" x14ac:dyDescent="0.2">
      <c r="B54" s="18"/>
      <c r="L54" s="18"/>
    </row>
    <row r="55" spans="1:27" x14ac:dyDescent="0.2">
      <c r="B55" s="18"/>
      <c r="L55" s="18"/>
    </row>
    <row r="56" spans="1:27" x14ac:dyDescent="0.2">
      <c r="B56" s="18"/>
      <c r="L56" s="18"/>
    </row>
    <row r="57" spans="1:27" x14ac:dyDescent="0.2">
      <c r="B57" s="18"/>
      <c r="L57" s="18"/>
    </row>
    <row r="58" spans="1:27" x14ac:dyDescent="0.2">
      <c r="B58" s="18"/>
      <c r="L58" s="18"/>
    </row>
    <row r="59" spans="1:27" s="2" customFormat="1" ht="12.75" x14ac:dyDescent="0.2">
      <c r="A59" s="27"/>
      <c r="B59" s="28"/>
      <c r="C59" s="27"/>
      <c r="D59" s="43" t="s">
        <v>46</v>
      </c>
      <c r="E59" s="30"/>
      <c r="F59" s="109" t="s">
        <v>47</v>
      </c>
      <c r="G59" s="43" t="s">
        <v>46</v>
      </c>
      <c r="H59" s="30"/>
      <c r="I59" s="30"/>
      <c r="J59" s="110" t="s">
        <v>47</v>
      </c>
      <c r="K59" s="30"/>
      <c r="L59" s="40"/>
      <c r="S59" s="27"/>
      <c r="T59" s="27"/>
      <c r="U59" s="27"/>
      <c r="V59" s="27"/>
      <c r="W59" s="27"/>
      <c r="X59" s="27"/>
      <c r="Y59" s="27"/>
      <c r="Z59" s="27"/>
      <c r="AA59" s="27"/>
    </row>
    <row r="60" spans="1:27" x14ac:dyDescent="0.2">
      <c r="B60" s="18"/>
      <c r="L60" s="18"/>
    </row>
    <row r="61" spans="1:27" x14ac:dyDescent="0.2">
      <c r="B61" s="18"/>
      <c r="L61" s="18"/>
    </row>
    <row r="62" spans="1:27" x14ac:dyDescent="0.2">
      <c r="B62" s="18"/>
      <c r="L62" s="18"/>
    </row>
    <row r="63" spans="1:27" s="2" customFormat="1" ht="12.75" x14ac:dyDescent="0.2">
      <c r="A63" s="27"/>
      <c r="B63" s="28"/>
      <c r="C63" s="27"/>
      <c r="D63" s="41" t="s">
        <v>48</v>
      </c>
      <c r="E63" s="44"/>
      <c r="F63" s="44"/>
      <c r="G63" s="41" t="s">
        <v>49</v>
      </c>
      <c r="H63" s="44"/>
      <c r="I63" s="44"/>
      <c r="J63" s="44"/>
      <c r="K63" s="44"/>
      <c r="L63" s="40"/>
      <c r="S63" s="27"/>
      <c r="T63" s="27"/>
      <c r="U63" s="27"/>
      <c r="V63" s="27"/>
      <c r="W63" s="27"/>
      <c r="X63" s="27"/>
      <c r="Y63" s="27"/>
      <c r="Z63" s="27"/>
      <c r="AA63" s="27"/>
    </row>
    <row r="64" spans="1:27" x14ac:dyDescent="0.2">
      <c r="B64" s="18"/>
      <c r="L64" s="18"/>
    </row>
    <row r="65" spans="1:27" x14ac:dyDescent="0.2">
      <c r="B65" s="18"/>
      <c r="L65" s="18"/>
    </row>
    <row r="66" spans="1:27" x14ac:dyDescent="0.2">
      <c r="B66" s="18"/>
      <c r="L66" s="18"/>
    </row>
    <row r="67" spans="1:27" x14ac:dyDescent="0.2">
      <c r="B67" s="18"/>
      <c r="L67" s="18"/>
    </row>
    <row r="68" spans="1:27" x14ac:dyDescent="0.2">
      <c r="B68" s="18"/>
      <c r="L68" s="18"/>
    </row>
    <row r="69" spans="1:27" x14ac:dyDescent="0.2">
      <c r="B69" s="18"/>
      <c r="L69" s="18"/>
    </row>
    <row r="70" spans="1:27" x14ac:dyDescent="0.2">
      <c r="B70" s="18"/>
      <c r="L70" s="18"/>
    </row>
    <row r="71" spans="1:27" x14ac:dyDescent="0.2">
      <c r="B71" s="18"/>
      <c r="L71" s="18"/>
    </row>
    <row r="72" spans="1:27" x14ac:dyDescent="0.2">
      <c r="B72" s="18"/>
      <c r="L72" s="18"/>
    </row>
    <row r="73" spans="1:27" x14ac:dyDescent="0.2">
      <c r="B73" s="18"/>
      <c r="L73" s="18"/>
    </row>
    <row r="74" spans="1:27" s="2" customFormat="1" ht="12.75" x14ac:dyDescent="0.2">
      <c r="A74" s="27"/>
      <c r="B74" s="28"/>
      <c r="C74" s="27"/>
      <c r="D74" s="43" t="s">
        <v>46</v>
      </c>
      <c r="E74" s="30"/>
      <c r="F74" s="109" t="s">
        <v>47</v>
      </c>
      <c r="G74" s="43" t="s">
        <v>46</v>
      </c>
      <c r="H74" s="30"/>
      <c r="I74" s="30"/>
      <c r="J74" s="110" t="s">
        <v>47</v>
      </c>
      <c r="K74" s="30"/>
      <c r="L74" s="40"/>
      <c r="S74" s="27"/>
      <c r="T74" s="27"/>
      <c r="U74" s="27"/>
      <c r="V74" s="27"/>
      <c r="W74" s="27"/>
      <c r="X74" s="27"/>
      <c r="Y74" s="27"/>
      <c r="Z74" s="27"/>
      <c r="AA74" s="27"/>
    </row>
    <row r="75" spans="1:27" s="2" customFormat="1" ht="14.45" customHeight="1" x14ac:dyDescent="0.2">
      <c r="A75" s="27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0"/>
      <c r="S75" s="27"/>
      <c r="T75" s="27"/>
      <c r="U75" s="27"/>
      <c r="V75" s="27"/>
      <c r="W75" s="27"/>
      <c r="X75" s="27"/>
      <c r="Y75" s="27"/>
      <c r="Z75" s="27"/>
      <c r="AA75" s="27"/>
    </row>
    <row r="77" spans="1:27" hidden="1" x14ac:dyDescent="0.2"/>
    <row r="78" spans="1:27" hidden="1" x14ac:dyDescent="0.2"/>
    <row r="79" spans="1:27" s="2" customFormat="1" ht="6.95" hidden="1" customHeight="1" x14ac:dyDescent="0.2">
      <c r="A79" s="27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0"/>
      <c r="S79" s="27"/>
      <c r="T79" s="27"/>
      <c r="U79" s="27"/>
      <c r="V79" s="27"/>
      <c r="W79" s="27"/>
      <c r="X79" s="27"/>
      <c r="Y79" s="27"/>
      <c r="Z79" s="27"/>
      <c r="AA79" s="27"/>
    </row>
    <row r="80" spans="1:27" s="2" customFormat="1" ht="24.95" hidden="1" customHeight="1" x14ac:dyDescent="0.2">
      <c r="A80" s="27"/>
      <c r="B80" s="28"/>
      <c r="C80" s="19" t="s">
        <v>89</v>
      </c>
      <c r="D80" s="27"/>
      <c r="E80" s="27"/>
      <c r="F80" s="27"/>
      <c r="G80" s="27"/>
      <c r="H80" s="27"/>
      <c r="I80" s="27"/>
      <c r="J80" s="27"/>
      <c r="K80" s="27"/>
      <c r="L80" s="40"/>
      <c r="S80" s="27"/>
      <c r="T80" s="27"/>
      <c r="U80" s="27"/>
      <c r="V80" s="27"/>
      <c r="W80" s="27"/>
      <c r="X80" s="27"/>
      <c r="Y80" s="27"/>
      <c r="Z80" s="27"/>
      <c r="AA80" s="27"/>
    </row>
    <row r="81" spans="1:43" s="2" customFormat="1" ht="6.95" hidden="1" customHeight="1" x14ac:dyDescent="0.2">
      <c r="A81" s="27"/>
      <c r="B81" s="28"/>
      <c r="C81" s="27"/>
      <c r="D81" s="27"/>
      <c r="E81" s="27"/>
      <c r="F81" s="27"/>
      <c r="G81" s="27"/>
      <c r="H81" s="27"/>
      <c r="I81" s="27"/>
      <c r="J81" s="27"/>
      <c r="K81" s="27"/>
      <c r="L81" s="40"/>
      <c r="S81" s="27"/>
      <c r="T81" s="27"/>
      <c r="U81" s="27"/>
      <c r="V81" s="27"/>
      <c r="W81" s="27"/>
      <c r="X81" s="27"/>
      <c r="Y81" s="27"/>
      <c r="Z81" s="27"/>
      <c r="AA81" s="27"/>
    </row>
    <row r="82" spans="1:43" s="2" customFormat="1" ht="12" hidden="1" customHeight="1" x14ac:dyDescent="0.2">
      <c r="A82" s="27"/>
      <c r="B82" s="28"/>
      <c r="C82" s="24" t="s">
        <v>12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</row>
    <row r="83" spans="1:43" s="2" customFormat="1" ht="16.5" hidden="1" customHeight="1" x14ac:dyDescent="0.2">
      <c r="A83" s="27"/>
      <c r="B83" s="28"/>
      <c r="C83" s="27"/>
      <c r="D83" s="27"/>
      <c r="E83" s="438" t="str">
        <f>E7</f>
        <v>Rekonštr.cesty II/499  Havran - naviac práce 2 (km 0,000-2,500)</v>
      </c>
      <c r="F83" s="440"/>
      <c r="G83" s="440"/>
      <c r="H83" s="440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</row>
    <row r="84" spans="1:43" s="1" customFormat="1" ht="12" hidden="1" customHeight="1" x14ac:dyDescent="0.2">
      <c r="B84" s="18"/>
      <c r="C84" s="24" t="s">
        <v>86</v>
      </c>
      <c r="L84" s="18"/>
    </row>
    <row r="85" spans="1:43" s="2" customFormat="1" ht="16.5" hidden="1" customHeight="1" x14ac:dyDescent="0.2">
      <c r="A85" s="27"/>
      <c r="B85" s="28"/>
      <c r="C85" s="27"/>
      <c r="D85" s="27"/>
      <c r="E85" s="438" t="s">
        <v>87</v>
      </c>
      <c r="F85" s="439"/>
      <c r="G85" s="439"/>
      <c r="H85" s="439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</row>
    <row r="86" spans="1:43" s="2" customFormat="1" ht="12" hidden="1" customHeight="1" x14ac:dyDescent="0.2">
      <c r="A86" s="27"/>
      <c r="B86" s="28"/>
      <c r="C86" s="24" t="s">
        <v>88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</row>
    <row r="87" spans="1:43" s="2" customFormat="1" ht="16.5" hidden="1" customHeight="1" x14ac:dyDescent="0.2">
      <c r="A87" s="27"/>
      <c r="B87" s="28"/>
      <c r="C87" s="27"/>
      <c r="D87" s="27"/>
      <c r="E87" s="419" t="str">
        <f>E11</f>
        <v>01 nav. pr. 1 - Výmena vozovky v km 0,0000 - 2,5000</v>
      </c>
      <c r="F87" s="439"/>
      <c r="G87" s="439"/>
      <c r="H87" s="43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</row>
    <row r="88" spans="1:43" s="2" customFormat="1" ht="6.95" hidden="1" customHeight="1" x14ac:dyDescent="0.2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</row>
    <row r="89" spans="1:43" s="2" customFormat="1" ht="12" hidden="1" customHeight="1" x14ac:dyDescent="0.2">
      <c r="A89" s="27"/>
      <c r="B89" s="28"/>
      <c r="C89" s="24" t="s">
        <v>15</v>
      </c>
      <c r="D89" s="27"/>
      <c r="E89" s="27"/>
      <c r="F89" s="22" t="str">
        <f>F14</f>
        <v xml:space="preserve"> </v>
      </c>
      <c r="G89" s="27"/>
      <c r="H89" s="27"/>
      <c r="I89" s="24" t="s">
        <v>17</v>
      </c>
      <c r="J89" s="53" t="str">
        <f>IF(J14="","",J14)</f>
        <v/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</row>
    <row r="90" spans="1:43" s="2" customFormat="1" ht="6.95" hidden="1" customHeight="1" x14ac:dyDescent="0.2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</row>
    <row r="91" spans="1:43" s="2" customFormat="1" ht="15.2" hidden="1" customHeight="1" x14ac:dyDescent="0.2">
      <c r="A91" s="27"/>
      <c r="B91" s="28"/>
      <c r="C91" s="24" t="s">
        <v>18</v>
      </c>
      <c r="D91" s="27"/>
      <c r="E91" s="27"/>
      <c r="F91" s="22" t="str">
        <f>E17</f>
        <v>Trnavský samosprávny kraj</v>
      </c>
      <c r="G91" s="27"/>
      <c r="H91" s="27"/>
      <c r="I91" s="24" t="s">
        <v>27</v>
      </c>
      <c r="J91" s="25" t="str">
        <f>E23</f>
        <v xml:space="preserve"> 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</row>
    <row r="92" spans="1:43" s="2" customFormat="1" ht="15.2" hidden="1" customHeight="1" x14ac:dyDescent="0.2">
      <c r="A92" s="27"/>
      <c r="B92" s="28"/>
      <c r="C92" s="24" t="s">
        <v>23</v>
      </c>
      <c r="D92" s="27"/>
      <c r="E92" s="27"/>
      <c r="F92" s="22" t="str">
        <f>IF(E20="","",E20)</f>
        <v>Swietelsky-Slovakia spol. s r.o.</v>
      </c>
      <c r="G92" s="27"/>
      <c r="H92" s="27"/>
      <c r="I92" s="24" t="s">
        <v>29</v>
      </c>
      <c r="J92" s="25" t="str">
        <f>E26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</row>
    <row r="93" spans="1:43" s="2" customFormat="1" ht="10.35" hidden="1" customHeight="1" x14ac:dyDescent="0.2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</row>
    <row r="94" spans="1:43" s="2" customFormat="1" ht="29.25" hidden="1" customHeight="1" x14ac:dyDescent="0.2">
      <c r="A94" s="27"/>
      <c r="B94" s="28"/>
      <c r="C94" s="111" t="s">
        <v>90</v>
      </c>
      <c r="D94" s="103"/>
      <c r="E94" s="103"/>
      <c r="F94" s="103"/>
      <c r="G94" s="103"/>
      <c r="H94" s="103"/>
      <c r="I94" s="103"/>
      <c r="J94" s="112" t="s">
        <v>91</v>
      </c>
      <c r="K94" s="103"/>
      <c r="L94" s="40"/>
      <c r="S94" s="27"/>
      <c r="T94" s="27"/>
      <c r="U94" s="27"/>
      <c r="V94" s="27"/>
      <c r="W94" s="27"/>
      <c r="X94" s="27"/>
      <c r="Y94" s="27"/>
      <c r="Z94" s="27"/>
      <c r="AA94" s="27"/>
    </row>
    <row r="95" spans="1:43" s="2" customFormat="1" ht="10.35" hidden="1" customHeight="1" x14ac:dyDescent="0.2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</row>
    <row r="96" spans="1:43" s="2" customFormat="1" ht="22.9" hidden="1" customHeight="1" x14ac:dyDescent="0.2">
      <c r="A96" s="27"/>
      <c r="B96" s="28"/>
      <c r="C96" s="113" t="s">
        <v>92</v>
      </c>
      <c r="D96" s="27"/>
      <c r="E96" s="27"/>
      <c r="F96" s="27"/>
      <c r="G96" s="27"/>
      <c r="H96" s="27"/>
      <c r="I96" s="27"/>
      <c r="J96" s="69">
        <f>J129</f>
        <v>27954.65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Q96" s="15" t="s">
        <v>93</v>
      </c>
    </row>
    <row r="97" spans="1:27" s="9" customFormat="1" ht="24.95" hidden="1" customHeight="1" x14ac:dyDescent="0.2">
      <c r="B97" s="114"/>
      <c r="D97" s="115" t="s">
        <v>94</v>
      </c>
      <c r="E97" s="116"/>
      <c r="F97" s="116"/>
      <c r="G97" s="116"/>
      <c r="H97" s="116"/>
      <c r="I97" s="116"/>
      <c r="J97" s="117">
        <f>J130</f>
        <v>27954.65</v>
      </c>
      <c r="L97" s="114"/>
    </row>
    <row r="98" spans="1:27" s="10" customFormat="1" ht="19.899999999999999" hidden="1" customHeight="1" x14ac:dyDescent="0.2">
      <c r="B98" s="118"/>
      <c r="D98" s="119" t="s">
        <v>95</v>
      </c>
      <c r="E98" s="120"/>
      <c r="F98" s="120"/>
      <c r="G98" s="120"/>
      <c r="H98" s="120"/>
      <c r="I98" s="120"/>
      <c r="J98" s="121">
        <f>J131</f>
        <v>9108.33</v>
      </c>
      <c r="L98" s="118"/>
    </row>
    <row r="99" spans="1:27" s="10" customFormat="1" ht="19.899999999999999" hidden="1" customHeight="1" x14ac:dyDescent="0.2">
      <c r="B99" s="118"/>
      <c r="D99" s="119" t="s">
        <v>96</v>
      </c>
      <c r="E99" s="120"/>
      <c r="F99" s="120"/>
      <c r="G99" s="120"/>
      <c r="H99" s="120"/>
      <c r="I99" s="120"/>
      <c r="J99" s="121">
        <f>J161</f>
        <v>0</v>
      </c>
      <c r="L99" s="118"/>
    </row>
    <row r="100" spans="1:27" s="10" customFormat="1" ht="19.899999999999999" hidden="1" customHeight="1" x14ac:dyDescent="0.2">
      <c r="B100" s="118"/>
      <c r="D100" s="119" t="s">
        <v>97</v>
      </c>
      <c r="E100" s="120"/>
      <c r="F100" s="120"/>
      <c r="G100" s="120"/>
      <c r="H100" s="120"/>
      <c r="I100" s="120"/>
      <c r="J100" s="121">
        <f>J164</f>
        <v>0</v>
      </c>
      <c r="L100" s="118"/>
    </row>
    <row r="101" spans="1:27" s="10" customFormat="1" ht="19.899999999999999" hidden="1" customHeight="1" x14ac:dyDescent="0.2">
      <c r="B101" s="118"/>
      <c r="D101" s="119" t="s">
        <v>98</v>
      </c>
      <c r="E101" s="120"/>
      <c r="F101" s="120"/>
      <c r="G101" s="120"/>
      <c r="H101" s="120"/>
      <c r="I101" s="120"/>
      <c r="J101" s="121">
        <f>J168</f>
        <v>0</v>
      </c>
      <c r="L101" s="118"/>
    </row>
    <row r="102" spans="1:27" s="10" customFormat="1" ht="19.899999999999999" hidden="1" customHeight="1" x14ac:dyDescent="0.2">
      <c r="B102" s="118"/>
      <c r="D102" s="119" t="s">
        <v>99</v>
      </c>
      <c r="E102" s="120"/>
      <c r="F102" s="120"/>
      <c r="G102" s="120"/>
      <c r="H102" s="120"/>
      <c r="I102" s="120"/>
      <c r="J102" s="121">
        <f>J173</f>
        <v>13824.630000000001</v>
      </c>
      <c r="L102" s="118"/>
    </row>
    <row r="103" spans="1:27" s="10" customFormat="1" ht="19.899999999999999" hidden="1" customHeight="1" x14ac:dyDescent="0.2">
      <c r="B103" s="118"/>
      <c r="D103" s="119" t="s">
        <v>100</v>
      </c>
      <c r="E103" s="120"/>
      <c r="F103" s="120"/>
      <c r="G103" s="120"/>
      <c r="H103" s="120"/>
      <c r="I103" s="120"/>
      <c r="J103" s="121">
        <f>J190</f>
        <v>0</v>
      </c>
      <c r="L103" s="118"/>
    </row>
    <row r="104" spans="1:27" s="10" customFormat="1" ht="19.899999999999999" hidden="1" customHeight="1" x14ac:dyDescent="0.2">
      <c r="B104" s="118"/>
      <c r="D104" s="119" t="s">
        <v>101</v>
      </c>
      <c r="E104" s="120"/>
      <c r="F104" s="120"/>
      <c r="G104" s="120"/>
      <c r="H104" s="120"/>
      <c r="I104" s="120"/>
      <c r="J104" s="121">
        <f>J198</f>
        <v>4772.51</v>
      </c>
      <c r="L104" s="118"/>
    </row>
    <row r="105" spans="1:27" s="10" customFormat="1" ht="19.899999999999999" hidden="1" customHeight="1" x14ac:dyDescent="0.2">
      <c r="B105" s="118"/>
      <c r="D105" s="119" t="s">
        <v>102</v>
      </c>
      <c r="E105" s="120"/>
      <c r="F105" s="120"/>
      <c r="G105" s="120"/>
      <c r="H105" s="120"/>
      <c r="I105" s="120"/>
      <c r="J105" s="121">
        <f>J242</f>
        <v>249.18</v>
      </c>
      <c r="L105" s="118"/>
    </row>
    <row r="106" spans="1:27" s="9" customFormat="1" ht="24.95" hidden="1" customHeight="1" x14ac:dyDescent="0.2">
      <c r="B106" s="114"/>
      <c r="D106" s="115" t="s">
        <v>103</v>
      </c>
      <c r="E106" s="116"/>
      <c r="F106" s="116"/>
      <c r="G106" s="116"/>
      <c r="H106" s="116"/>
      <c r="I106" s="116"/>
      <c r="J106" s="117">
        <f>J244</f>
        <v>0</v>
      </c>
      <c r="L106" s="114"/>
    </row>
    <row r="107" spans="1:27" s="10" customFormat="1" ht="19.899999999999999" hidden="1" customHeight="1" x14ac:dyDescent="0.2">
      <c r="B107" s="118"/>
      <c r="D107" s="119" t="s">
        <v>104</v>
      </c>
      <c r="E107" s="120"/>
      <c r="F107" s="120"/>
      <c r="G107" s="120"/>
      <c r="H107" s="120"/>
      <c r="I107" s="120"/>
      <c r="J107" s="121">
        <f>J245</f>
        <v>0</v>
      </c>
      <c r="L107" s="118"/>
    </row>
    <row r="108" spans="1:27" s="2" customFormat="1" ht="21.75" hidden="1" customHeight="1" x14ac:dyDescent="0.2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s="2" customFormat="1" ht="6.95" hidden="1" customHeight="1" x14ac:dyDescent="0.2">
      <c r="A109" s="27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0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idden="1" x14ac:dyDescent="0.2"/>
    <row r="111" spans="1:27" hidden="1" x14ac:dyDescent="0.2"/>
    <row r="112" spans="1:27" hidden="1" x14ac:dyDescent="0.2"/>
    <row r="113" spans="1:27" s="2" customFormat="1" ht="6.95" customHeight="1" x14ac:dyDescent="0.2">
      <c r="A113" s="27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0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s="2" customFormat="1" ht="24.95" customHeight="1" x14ac:dyDescent="0.2">
      <c r="A114" s="27"/>
      <c r="B114" s="28"/>
      <c r="C114" s="19" t="s">
        <v>105</v>
      </c>
      <c r="D114" s="27"/>
      <c r="E114" s="27"/>
      <c r="F114" s="27"/>
      <c r="G114" s="27"/>
      <c r="H114" s="27"/>
      <c r="I114" s="27"/>
      <c r="J114" s="27"/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s="2" customFormat="1" ht="6.95" customHeight="1" x14ac:dyDescent="0.2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s="2" customFormat="1" ht="12" customHeight="1" x14ac:dyDescent="0.2">
      <c r="A116" s="27"/>
      <c r="B116" s="28"/>
      <c r="C116" s="24" t="s">
        <v>12</v>
      </c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s="2" customFormat="1" ht="16.5" customHeight="1" x14ac:dyDescent="0.2">
      <c r="A117" s="27"/>
      <c r="B117" s="28"/>
      <c r="C117" s="27"/>
      <c r="D117" s="27"/>
      <c r="E117" s="438" t="str">
        <f>E7</f>
        <v>Rekonštr.cesty II/499  Havran - naviac práce 2 (km 0,000-2,500)</v>
      </c>
      <c r="F117" s="440"/>
      <c r="G117" s="440"/>
      <c r="H117" s="440"/>
      <c r="I117" s="27"/>
      <c r="J117" s="27"/>
      <c r="K117" s="27"/>
      <c r="L117" s="40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s="1" customFormat="1" ht="12" customHeight="1" x14ac:dyDescent="0.2">
      <c r="B118" s="18"/>
      <c r="C118" s="24" t="s">
        <v>86</v>
      </c>
      <c r="L118" s="18"/>
    </row>
    <row r="119" spans="1:27" s="2" customFormat="1" ht="16.5" customHeight="1" x14ac:dyDescent="0.2">
      <c r="A119" s="27"/>
      <c r="B119" s="28"/>
      <c r="C119" s="27"/>
      <c r="D119" s="27"/>
      <c r="E119" s="438" t="s">
        <v>87</v>
      </c>
      <c r="F119" s="439"/>
      <c r="G119" s="439"/>
      <c r="H119" s="439"/>
      <c r="I119" s="27"/>
      <c r="J119" s="27"/>
      <c r="K119" s="27"/>
      <c r="L119" s="40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s="2" customFormat="1" ht="12" customHeight="1" x14ac:dyDescent="0.2">
      <c r="A120" s="27"/>
      <c r="B120" s="28"/>
      <c r="C120" s="24" t="s">
        <v>88</v>
      </c>
      <c r="D120" s="27"/>
      <c r="E120" s="27"/>
      <c r="F120" s="27"/>
      <c r="G120" s="27"/>
      <c r="H120" s="27"/>
      <c r="I120" s="27"/>
      <c r="J120" s="27"/>
      <c r="K120" s="27"/>
      <c r="L120" s="40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s="2" customFormat="1" ht="16.5" customHeight="1" x14ac:dyDescent="0.2">
      <c r="A121" s="27"/>
      <c r="B121" s="28"/>
      <c r="C121" s="27"/>
      <c r="D121" s="27"/>
      <c r="E121" s="419" t="str">
        <f>E11</f>
        <v>01 nav. pr. 1 - Výmena vozovky v km 0,0000 - 2,5000</v>
      </c>
      <c r="F121" s="439"/>
      <c r="G121" s="439"/>
      <c r="H121" s="439"/>
      <c r="I121" s="27"/>
      <c r="J121" s="27"/>
      <c r="K121" s="27"/>
      <c r="L121" s="40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s="2" customFormat="1" ht="6.95" customHeight="1" x14ac:dyDescent="0.2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40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s="2" customFormat="1" ht="12" customHeight="1" x14ac:dyDescent="0.2">
      <c r="A123" s="27"/>
      <c r="B123" s="28"/>
      <c r="C123" s="24" t="s">
        <v>15</v>
      </c>
      <c r="D123" s="27"/>
      <c r="E123" s="27"/>
      <c r="F123" s="22" t="str">
        <f>F14</f>
        <v xml:space="preserve"> </v>
      </c>
      <c r="G123" s="27"/>
      <c r="H123" s="27"/>
      <c r="I123" s="24" t="s">
        <v>17</v>
      </c>
      <c r="J123" s="53"/>
      <c r="K123" s="27"/>
      <c r="L123" s="40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1:27" s="2" customFormat="1" ht="6.95" customHeight="1" x14ac:dyDescent="0.2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40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s="2" customFormat="1" ht="15.2" customHeight="1" x14ac:dyDescent="0.2">
      <c r="A125" s="27"/>
      <c r="B125" s="28"/>
      <c r="C125" s="24" t="s">
        <v>18</v>
      </c>
      <c r="D125" s="27"/>
      <c r="E125" s="27"/>
      <c r="F125" s="22" t="str">
        <f>E17</f>
        <v>Trnavský samosprávny kraj</v>
      </c>
      <c r="G125" s="27"/>
      <c r="H125" s="27"/>
      <c r="I125" s="24" t="s">
        <v>27</v>
      </c>
      <c r="J125" s="25" t="str">
        <f>E23</f>
        <v xml:space="preserve"> </v>
      </c>
      <c r="K125" s="27"/>
      <c r="L125" s="40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1:27" s="2" customFormat="1" ht="15.2" customHeight="1" x14ac:dyDescent="0.2">
      <c r="A126" s="27"/>
      <c r="B126" s="28"/>
      <c r="C126" s="24" t="s">
        <v>23</v>
      </c>
      <c r="D126" s="27"/>
      <c r="E126" s="27"/>
      <c r="F126" s="22" t="str">
        <f>IF(E20="","",E20)</f>
        <v>Swietelsky-Slovakia spol. s r.o.</v>
      </c>
      <c r="G126" s="27"/>
      <c r="H126" s="27"/>
      <c r="I126" s="24" t="s">
        <v>29</v>
      </c>
      <c r="J126" s="25" t="str">
        <f>E26</f>
        <v xml:space="preserve"> </v>
      </c>
      <c r="K126" s="27"/>
      <c r="L126" s="40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1:27" s="2" customFormat="1" ht="10.35" customHeight="1" x14ac:dyDescent="0.2">
      <c r="A127" s="27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40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1:27" s="11" customFormat="1" ht="29.25" customHeight="1" x14ac:dyDescent="0.2">
      <c r="A128" s="122"/>
      <c r="B128" s="123"/>
      <c r="C128" s="124" t="s">
        <v>106</v>
      </c>
      <c r="D128" s="125" t="s">
        <v>56</v>
      </c>
      <c r="E128" s="125" t="s">
        <v>52</v>
      </c>
      <c r="F128" s="125" t="s">
        <v>53</v>
      </c>
      <c r="G128" s="125" t="s">
        <v>107</v>
      </c>
      <c r="H128" s="125" t="s">
        <v>108</v>
      </c>
      <c r="I128" s="125" t="s">
        <v>109</v>
      </c>
      <c r="J128" s="126" t="s">
        <v>91</v>
      </c>
      <c r="K128" s="127" t="s">
        <v>110</v>
      </c>
      <c r="L128" s="128"/>
      <c r="M128" s="60" t="s">
        <v>1</v>
      </c>
      <c r="N128" s="61" t="s">
        <v>35</v>
      </c>
      <c r="O128" s="61" t="s">
        <v>111</v>
      </c>
      <c r="P128" s="61" t="s">
        <v>112</v>
      </c>
      <c r="Q128" s="61" t="s">
        <v>113</v>
      </c>
      <c r="R128" s="61" t="s">
        <v>114</v>
      </c>
      <c r="S128" s="61" t="s">
        <v>115</v>
      </c>
      <c r="T128" s="62" t="s">
        <v>116</v>
      </c>
      <c r="U128" s="122"/>
      <c r="V128" s="122"/>
      <c r="W128" s="122"/>
      <c r="X128" s="122"/>
      <c r="Y128" s="122"/>
      <c r="Z128" s="122"/>
      <c r="AA128" s="122"/>
    </row>
    <row r="129" spans="1:61" s="2" customFormat="1" ht="22.9" customHeight="1" x14ac:dyDescent="0.25">
      <c r="A129" s="27"/>
      <c r="B129" s="28"/>
      <c r="C129" s="67" t="s">
        <v>92</v>
      </c>
      <c r="D129" s="27"/>
      <c r="E129" s="27"/>
      <c r="F129" s="27"/>
      <c r="G129" s="27"/>
      <c r="H129" s="27"/>
      <c r="I129" s="27"/>
      <c r="J129" s="129">
        <f>BG129</f>
        <v>27954.65</v>
      </c>
      <c r="K129" s="27"/>
      <c r="L129" s="28"/>
      <c r="M129" s="63"/>
      <c r="N129" s="54"/>
      <c r="O129" s="64"/>
      <c r="P129" s="130">
        <f>P130+P244</f>
        <v>816.89775272920838</v>
      </c>
      <c r="Q129" s="64"/>
      <c r="R129" s="130">
        <f>R130+R244</f>
        <v>859.61093328931042</v>
      </c>
      <c r="S129" s="64"/>
      <c r="T129" s="131">
        <f>T130+T244</f>
        <v>630.70000000000005</v>
      </c>
      <c r="U129" s="27"/>
      <c r="V129" s="27"/>
      <c r="W129" s="27"/>
      <c r="X129" s="27"/>
      <c r="Y129" s="27"/>
      <c r="Z129" s="27"/>
      <c r="AA129" s="27"/>
      <c r="AP129" s="15" t="s">
        <v>70</v>
      </c>
      <c r="AQ129" s="15" t="s">
        <v>93</v>
      </c>
      <c r="BG129" s="132">
        <f>BG130+BG244</f>
        <v>27954.65</v>
      </c>
    </row>
    <row r="130" spans="1:61" s="12" customFormat="1" ht="25.9" customHeight="1" x14ac:dyDescent="0.2">
      <c r="B130" s="133"/>
      <c r="D130" s="134" t="s">
        <v>70</v>
      </c>
      <c r="E130" s="135" t="s">
        <v>117</v>
      </c>
      <c r="F130" s="135" t="s">
        <v>118</v>
      </c>
      <c r="J130" s="136">
        <f>BG130</f>
        <v>27954.65</v>
      </c>
      <c r="L130" s="133"/>
      <c r="M130" s="137"/>
      <c r="N130" s="138"/>
      <c r="O130" s="138"/>
      <c r="P130" s="139">
        <f>P131+P161+P164+P168+P173+P190+P198+P242</f>
        <v>816.89775272920838</v>
      </c>
      <c r="Q130" s="138"/>
      <c r="R130" s="139">
        <f>R131+R161+R164+R168+R173+R190+R198+R242</f>
        <v>859.61093328931042</v>
      </c>
      <c r="S130" s="138"/>
      <c r="T130" s="140">
        <f>T131+T161+T164+T168+T173+T190+T198+T242</f>
        <v>630.70000000000005</v>
      </c>
      <c r="AN130" s="134" t="s">
        <v>78</v>
      </c>
      <c r="AP130" s="141" t="s">
        <v>70</v>
      </c>
      <c r="AQ130" s="141" t="s">
        <v>71</v>
      </c>
      <c r="AU130" s="134" t="s">
        <v>119</v>
      </c>
      <c r="BG130" s="142">
        <f>BG131+BG161+BG164+BG168+BG173+BG190+BG198+BG242</f>
        <v>27954.65</v>
      </c>
    </row>
    <row r="131" spans="1:61" s="12" customFormat="1" ht="22.9" customHeight="1" x14ac:dyDescent="0.2">
      <c r="B131" s="133"/>
      <c r="D131" s="134" t="s">
        <v>70</v>
      </c>
      <c r="E131" s="143" t="s">
        <v>78</v>
      </c>
      <c r="F131" s="143" t="s">
        <v>120</v>
      </c>
      <c r="J131" s="144">
        <f>BG131</f>
        <v>9108.33</v>
      </c>
      <c r="L131" s="133"/>
      <c r="M131" s="137"/>
      <c r="N131" s="138"/>
      <c r="O131" s="138"/>
      <c r="P131" s="139">
        <f>SUM(P132:P160)</f>
        <v>395.24548333482858</v>
      </c>
      <c r="Q131" s="138"/>
      <c r="R131" s="139">
        <f>SUM(R132:R160)</f>
        <v>365.51724137931041</v>
      </c>
      <c r="S131" s="138"/>
      <c r="T131" s="140">
        <f>SUM(T132:T160)</f>
        <v>630.70000000000005</v>
      </c>
      <c r="AN131" s="134" t="s">
        <v>78</v>
      </c>
      <c r="AP131" s="141" t="s">
        <v>70</v>
      </c>
      <c r="AQ131" s="141" t="s">
        <v>78</v>
      </c>
      <c r="AU131" s="134" t="s">
        <v>119</v>
      </c>
      <c r="BG131" s="142">
        <f>SUM(BG132:BG160)</f>
        <v>9108.33</v>
      </c>
    </row>
    <row r="132" spans="1:61" s="2" customFormat="1" ht="24.2" customHeight="1" x14ac:dyDescent="0.2">
      <c r="A132" s="27"/>
      <c r="B132" s="145"/>
      <c r="C132" s="146" t="s">
        <v>78</v>
      </c>
      <c r="D132" s="146" t="s">
        <v>121</v>
      </c>
      <c r="E132" s="147" t="s">
        <v>122</v>
      </c>
      <c r="F132" s="148" t="s">
        <v>123</v>
      </c>
      <c r="G132" s="149" t="s">
        <v>124</v>
      </c>
      <c r="H132" s="150">
        <v>0</v>
      </c>
      <c r="I132" s="151">
        <v>1.19</v>
      </c>
      <c r="J132" s="151">
        <f t="shared" ref="J132:J139" si="0">ROUND(I132*H132,2)</f>
        <v>0</v>
      </c>
      <c r="K132" s="152"/>
      <c r="L132" s="28"/>
      <c r="M132" s="153" t="s">
        <v>1</v>
      </c>
      <c r="N132" s="154" t="s">
        <v>37</v>
      </c>
      <c r="O132" s="155">
        <v>0.128</v>
      </c>
      <c r="P132" s="155">
        <f t="shared" ref="P132:P139" si="1">O132*H132</f>
        <v>0</v>
      </c>
      <c r="Q132" s="155">
        <v>0</v>
      </c>
      <c r="R132" s="155">
        <f t="shared" ref="R132:R139" si="2">Q132*H132</f>
        <v>0</v>
      </c>
      <c r="S132" s="155">
        <v>0.26</v>
      </c>
      <c r="T132" s="156">
        <f t="shared" ref="T132:T139" si="3">S132*H132</f>
        <v>0</v>
      </c>
      <c r="U132" s="27"/>
      <c r="V132" s="27"/>
      <c r="W132" s="27"/>
      <c r="X132" s="27"/>
      <c r="Y132" s="27"/>
      <c r="Z132" s="27"/>
      <c r="AA132" s="27"/>
      <c r="AN132" s="157" t="s">
        <v>125</v>
      </c>
      <c r="AP132" s="157" t="s">
        <v>121</v>
      </c>
      <c r="AQ132" s="157" t="s">
        <v>82</v>
      </c>
      <c r="AU132" s="15" t="s">
        <v>119</v>
      </c>
      <c r="BA132" s="158">
        <f t="shared" ref="BA132:BA139" si="4">IF(N132="základná",J132,0)</f>
        <v>0</v>
      </c>
      <c r="BB132" s="158">
        <f t="shared" ref="BB132:BB139" si="5">IF(N132="znížená",J132,0)</f>
        <v>0</v>
      </c>
      <c r="BC132" s="158">
        <f t="shared" ref="BC132:BC139" si="6">IF(N132="zákl. prenesená",J132,0)</f>
        <v>0</v>
      </c>
      <c r="BD132" s="158">
        <f t="shared" ref="BD132:BD139" si="7">IF(N132="zníž. prenesená",J132,0)</f>
        <v>0</v>
      </c>
      <c r="BE132" s="158">
        <f t="shared" ref="BE132:BE139" si="8">IF(N132="nulová",J132,0)</f>
        <v>0</v>
      </c>
      <c r="BF132" s="15" t="s">
        <v>82</v>
      </c>
      <c r="BG132" s="158">
        <f t="shared" ref="BG132:BG139" si="9">ROUND(I132*H132,2)</f>
        <v>0</v>
      </c>
      <c r="BH132" s="15" t="s">
        <v>125</v>
      </c>
      <c r="BI132" s="157" t="s">
        <v>82</v>
      </c>
    </row>
    <row r="133" spans="1:61" s="2" customFormat="1" ht="33" customHeight="1" x14ac:dyDescent="0.2">
      <c r="A133" s="27"/>
      <c r="B133" s="145"/>
      <c r="C133" s="146" t="s">
        <v>82</v>
      </c>
      <c r="D133" s="146" t="s">
        <v>121</v>
      </c>
      <c r="E133" s="147" t="s">
        <v>126</v>
      </c>
      <c r="F133" s="148" t="s">
        <v>127</v>
      </c>
      <c r="G133" s="149" t="s">
        <v>124</v>
      </c>
      <c r="H133" s="150">
        <v>0</v>
      </c>
      <c r="I133" s="151">
        <v>7.94</v>
      </c>
      <c r="J133" s="151">
        <f t="shared" si="0"/>
        <v>0</v>
      </c>
      <c r="K133" s="152"/>
      <c r="L133" s="28"/>
      <c r="M133" s="153" t="s">
        <v>1</v>
      </c>
      <c r="N133" s="154" t="s">
        <v>37</v>
      </c>
      <c r="O133" s="155">
        <v>1.169</v>
      </c>
      <c r="P133" s="155">
        <f t="shared" si="1"/>
        <v>0</v>
      </c>
      <c r="Q133" s="155">
        <v>0</v>
      </c>
      <c r="R133" s="155">
        <f t="shared" si="2"/>
        <v>0</v>
      </c>
      <c r="S133" s="155">
        <v>0.22500000000000001</v>
      </c>
      <c r="T133" s="156">
        <f t="shared" si="3"/>
        <v>0</v>
      </c>
      <c r="U133" s="27"/>
      <c r="V133" s="27"/>
      <c r="W133" s="27"/>
      <c r="X133" s="27"/>
      <c r="Y133" s="27"/>
      <c r="Z133" s="27"/>
      <c r="AA133" s="27"/>
      <c r="AN133" s="157" t="s">
        <v>125</v>
      </c>
      <c r="AP133" s="157" t="s">
        <v>121</v>
      </c>
      <c r="AQ133" s="157" t="s">
        <v>82</v>
      </c>
      <c r="AU133" s="15" t="s">
        <v>119</v>
      </c>
      <c r="BA133" s="158">
        <f t="shared" si="4"/>
        <v>0</v>
      </c>
      <c r="BB133" s="158">
        <f t="shared" si="5"/>
        <v>0</v>
      </c>
      <c r="BC133" s="158">
        <f t="shared" si="6"/>
        <v>0</v>
      </c>
      <c r="BD133" s="158">
        <f t="shared" si="7"/>
        <v>0</v>
      </c>
      <c r="BE133" s="158">
        <f t="shared" si="8"/>
        <v>0</v>
      </c>
      <c r="BF133" s="15" t="s">
        <v>82</v>
      </c>
      <c r="BG133" s="158">
        <f t="shared" si="9"/>
        <v>0</v>
      </c>
      <c r="BH133" s="15" t="s">
        <v>125</v>
      </c>
      <c r="BI133" s="157" t="s">
        <v>125</v>
      </c>
    </row>
    <row r="134" spans="1:61" s="2" customFormat="1" ht="33" customHeight="1" x14ac:dyDescent="0.2">
      <c r="A134" s="27"/>
      <c r="B134" s="145"/>
      <c r="C134" s="146" t="s">
        <v>128</v>
      </c>
      <c r="D134" s="146" t="s">
        <v>121</v>
      </c>
      <c r="E134" s="147" t="s">
        <v>129</v>
      </c>
      <c r="F134" s="148" t="s">
        <v>130</v>
      </c>
      <c r="G134" s="149" t="s">
        <v>124</v>
      </c>
      <c r="H134" s="181">
        <v>742</v>
      </c>
      <c r="I134" s="151">
        <v>1.1100000000000001</v>
      </c>
      <c r="J134" s="151">
        <f t="shared" si="0"/>
        <v>823.62</v>
      </c>
      <c r="K134" s="152"/>
      <c r="L134" s="28"/>
      <c r="M134" s="153" t="s">
        <v>1</v>
      </c>
      <c r="N134" s="154" t="s">
        <v>37</v>
      </c>
      <c r="O134" s="155">
        <v>0.113</v>
      </c>
      <c r="P134" s="155">
        <f t="shared" si="1"/>
        <v>83.846000000000004</v>
      </c>
      <c r="Q134" s="155">
        <v>0</v>
      </c>
      <c r="R134" s="155">
        <f t="shared" si="2"/>
        <v>0</v>
      </c>
      <c r="S134" s="155">
        <v>0.4</v>
      </c>
      <c r="T134" s="156">
        <f t="shared" si="3"/>
        <v>296.8</v>
      </c>
      <c r="U134" s="27"/>
      <c r="V134" s="27"/>
      <c r="W134" s="27"/>
      <c r="X134" s="27"/>
      <c r="Y134" s="27"/>
      <c r="Z134" s="27"/>
      <c r="AA134" s="27"/>
      <c r="AN134" s="157" t="s">
        <v>125</v>
      </c>
      <c r="AP134" s="157" t="s">
        <v>121</v>
      </c>
      <c r="AQ134" s="157" t="s">
        <v>82</v>
      </c>
      <c r="AU134" s="15" t="s">
        <v>119</v>
      </c>
      <c r="BA134" s="158">
        <f t="shared" si="4"/>
        <v>0</v>
      </c>
      <c r="BB134" s="158">
        <f t="shared" si="5"/>
        <v>823.62</v>
      </c>
      <c r="BC134" s="158">
        <f t="shared" si="6"/>
        <v>0</v>
      </c>
      <c r="BD134" s="158">
        <f t="shared" si="7"/>
        <v>0</v>
      </c>
      <c r="BE134" s="158">
        <f t="shared" si="8"/>
        <v>0</v>
      </c>
      <c r="BF134" s="15" t="s">
        <v>82</v>
      </c>
      <c r="BG134" s="158">
        <f t="shared" si="9"/>
        <v>823.62</v>
      </c>
      <c r="BH134" s="15" t="s">
        <v>125</v>
      </c>
      <c r="BI134" s="157" t="s">
        <v>131</v>
      </c>
    </row>
    <row r="135" spans="1:61" s="2" customFormat="1" ht="24.2" customHeight="1" x14ac:dyDescent="0.2">
      <c r="A135" s="27"/>
      <c r="B135" s="145"/>
      <c r="C135" s="146" t="s">
        <v>125</v>
      </c>
      <c r="D135" s="146" t="s">
        <v>121</v>
      </c>
      <c r="E135" s="147" t="s">
        <v>132</v>
      </c>
      <c r="F135" s="148" t="s">
        <v>133</v>
      </c>
      <c r="G135" s="149" t="s">
        <v>124</v>
      </c>
      <c r="H135" s="181">
        <v>742</v>
      </c>
      <c r="I135" s="151">
        <v>3</v>
      </c>
      <c r="J135" s="151">
        <f t="shared" si="0"/>
        <v>2226</v>
      </c>
      <c r="K135" s="152"/>
      <c r="L135" s="28"/>
      <c r="M135" s="153" t="s">
        <v>1</v>
      </c>
      <c r="N135" s="154" t="s">
        <v>37</v>
      </c>
      <c r="O135" s="155">
        <v>0.22</v>
      </c>
      <c r="P135" s="155">
        <f t="shared" si="1"/>
        <v>163.24</v>
      </c>
      <c r="Q135" s="155">
        <v>0</v>
      </c>
      <c r="R135" s="155">
        <f t="shared" si="2"/>
        <v>0</v>
      </c>
      <c r="S135" s="155">
        <v>0.45</v>
      </c>
      <c r="T135" s="156">
        <f t="shared" si="3"/>
        <v>333.90000000000003</v>
      </c>
      <c r="U135" s="27"/>
      <c r="V135" s="27"/>
      <c r="W135" s="27"/>
      <c r="X135" s="27"/>
      <c r="Y135" s="27"/>
      <c r="Z135" s="27"/>
      <c r="AA135" s="27"/>
      <c r="AN135" s="157" t="s">
        <v>125</v>
      </c>
      <c r="AP135" s="157" t="s">
        <v>121</v>
      </c>
      <c r="AQ135" s="157" t="s">
        <v>82</v>
      </c>
      <c r="AU135" s="15" t="s">
        <v>119</v>
      </c>
      <c r="BA135" s="158">
        <f t="shared" si="4"/>
        <v>0</v>
      </c>
      <c r="BB135" s="158">
        <f t="shared" si="5"/>
        <v>2226</v>
      </c>
      <c r="BC135" s="158">
        <f t="shared" si="6"/>
        <v>0</v>
      </c>
      <c r="BD135" s="158">
        <f t="shared" si="7"/>
        <v>0</v>
      </c>
      <c r="BE135" s="158">
        <f t="shared" si="8"/>
        <v>0</v>
      </c>
      <c r="BF135" s="15" t="s">
        <v>82</v>
      </c>
      <c r="BG135" s="158">
        <f t="shared" si="9"/>
        <v>2226</v>
      </c>
      <c r="BH135" s="15" t="s">
        <v>125</v>
      </c>
      <c r="BI135" s="157" t="s">
        <v>134</v>
      </c>
    </row>
    <row r="136" spans="1:61" s="2" customFormat="1" ht="24.2" customHeight="1" x14ac:dyDescent="0.2">
      <c r="A136" s="27"/>
      <c r="B136" s="145"/>
      <c r="C136" s="146" t="s">
        <v>135</v>
      </c>
      <c r="D136" s="146" t="s">
        <v>121</v>
      </c>
      <c r="E136" s="147" t="s">
        <v>136</v>
      </c>
      <c r="F136" s="148" t="s">
        <v>137</v>
      </c>
      <c r="G136" s="149" t="s">
        <v>124</v>
      </c>
      <c r="H136" s="150">
        <v>0</v>
      </c>
      <c r="I136" s="151">
        <v>0.66</v>
      </c>
      <c r="J136" s="151">
        <f t="shared" si="0"/>
        <v>0</v>
      </c>
      <c r="K136" s="152"/>
      <c r="L136" s="28"/>
      <c r="M136" s="153" t="s">
        <v>1</v>
      </c>
      <c r="N136" s="154" t="s">
        <v>37</v>
      </c>
      <c r="O136" s="155">
        <v>1.2E-2</v>
      </c>
      <c r="P136" s="155">
        <f t="shared" si="1"/>
        <v>0</v>
      </c>
      <c r="Q136" s="155">
        <v>0</v>
      </c>
      <c r="R136" s="155">
        <f t="shared" si="2"/>
        <v>0</v>
      </c>
      <c r="S136" s="155">
        <v>0.127</v>
      </c>
      <c r="T136" s="156">
        <f t="shared" si="3"/>
        <v>0</v>
      </c>
      <c r="U136" s="27"/>
      <c r="V136" s="27"/>
      <c r="W136" s="27"/>
      <c r="X136" s="27"/>
      <c r="Y136" s="27"/>
      <c r="Z136" s="27"/>
      <c r="AA136" s="27"/>
      <c r="AN136" s="157" t="s">
        <v>125</v>
      </c>
      <c r="AP136" s="157" t="s">
        <v>121</v>
      </c>
      <c r="AQ136" s="157" t="s">
        <v>82</v>
      </c>
      <c r="AU136" s="15" t="s">
        <v>119</v>
      </c>
      <c r="BA136" s="158">
        <f t="shared" si="4"/>
        <v>0</v>
      </c>
      <c r="BB136" s="158">
        <f t="shared" si="5"/>
        <v>0</v>
      </c>
      <c r="BC136" s="158">
        <f t="shared" si="6"/>
        <v>0</v>
      </c>
      <c r="BD136" s="158">
        <f t="shared" si="7"/>
        <v>0</v>
      </c>
      <c r="BE136" s="158">
        <f t="shared" si="8"/>
        <v>0</v>
      </c>
      <c r="BF136" s="15" t="s">
        <v>82</v>
      </c>
      <c r="BG136" s="158">
        <f t="shared" si="9"/>
        <v>0</v>
      </c>
      <c r="BH136" s="15" t="s">
        <v>125</v>
      </c>
      <c r="BI136" s="157" t="s">
        <v>138</v>
      </c>
    </row>
    <row r="137" spans="1:61" s="2" customFormat="1" ht="33" customHeight="1" x14ac:dyDescent="0.2">
      <c r="A137" s="27"/>
      <c r="B137" s="145"/>
      <c r="C137" s="146" t="s">
        <v>131</v>
      </c>
      <c r="D137" s="146" t="s">
        <v>121</v>
      </c>
      <c r="E137" s="147" t="s">
        <v>139</v>
      </c>
      <c r="F137" s="148" t="s">
        <v>140</v>
      </c>
      <c r="G137" s="149" t="s">
        <v>124</v>
      </c>
      <c r="H137" s="150">
        <v>0</v>
      </c>
      <c r="I137" s="151">
        <v>2.1</v>
      </c>
      <c r="J137" s="151">
        <f t="shared" si="0"/>
        <v>0</v>
      </c>
      <c r="K137" s="152"/>
      <c r="L137" s="28"/>
      <c r="M137" s="153" t="s">
        <v>1</v>
      </c>
      <c r="N137" s="154" t="s">
        <v>37</v>
      </c>
      <c r="O137" s="155">
        <v>4.4999999999999998E-2</v>
      </c>
      <c r="P137" s="155">
        <f t="shared" si="1"/>
        <v>0</v>
      </c>
      <c r="Q137" s="155">
        <v>0</v>
      </c>
      <c r="R137" s="155">
        <f t="shared" si="2"/>
        <v>0</v>
      </c>
      <c r="S137" s="155">
        <v>0.254</v>
      </c>
      <c r="T137" s="156">
        <f t="shared" si="3"/>
        <v>0</v>
      </c>
      <c r="U137" s="27"/>
      <c r="V137" s="27"/>
      <c r="W137" s="27"/>
      <c r="X137" s="27"/>
      <c r="Y137" s="27"/>
      <c r="Z137" s="27"/>
      <c r="AA137" s="27"/>
      <c r="AN137" s="157" t="s">
        <v>125</v>
      </c>
      <c r="AP137" s="157" t="s">
        <v>121</v>
      </c>
      <c r="AQ137" s="157" t="s">
        <v>82</v>
      </c>
      <c r="AU137" s="15" t="s">
        <v>119</v>
      </c>
      <c r="BA137" s="158">
        <f t="shared" si="4"/>
        <v>0</v>
      </c>
      <c r="BB137" s="158">
        <f t="shared" si="5"/>
        <v>0</v>
      </c>
      <c r="BC137" s="158">
        <f t="shared" si="6"/>
        <v>0</v>
      </c>
      <c r="BD137" s="158">
        <f t="shared" si="7"/>
        <v>0</v>
      </c>
      <c r="BE137" s="158">
        <f t="shared" si="8"/>
        <v>0</v>
      </c>
      <c r="BF137" s="15" t="s">
        <v>82</v>
      </c>
      <c r="BG137" s="158">
        <f t="shared" si="9"/>
        <v>0</v>
      </c>
      <c r="BH137" s="15" t="s">
        <v>125</v>
      </c>
      <c r="BI137" s="157" t="s">
        <v>141</v>
      </c>
    </row>
    <row r="138" spans="1:61" s="2" customFormat="1" ht="33" customHeight="1" x14ac:dyDescent="0.2">
      <c r="A138" s="27"/>
      <c r="B138" s="145"/>
      <c r="C138" s="146" t="s">
        <v>142</v>
      </c>
      <c r="D138" s="146" t="s">
        <v>121</v>
      </c>
      <c r="E138" s="147" t="s">
        <v>143</v>
      </c>
      <c r="F138" s="148" t="s">
        <v>144</v>
      </c>
      <c r="G138" s="149" t="s">
        <v>124</v>
      </c>
      <c r="H138" s="150">
        <v>0</v>
      </c>
      <c r="I138" s="151">
        <v>5.01</v>
      </c>
      <c r="J138" s="151">
        <f t="shared" si="0"/>
        <v>0</v>
      </c>
      <c r="K138" s="152"/>
      <c r="L138" s="28"/>
      <c r="M138" s="153" t="s">
        <v>1</v>
      </c>
      <c r="N138" s="154" t="s">
        <v>37</v>
      </c>
      <c r="O138" s="155">
        <v>0.1867</v>
      </c>
      <c r="P138" s="155">
        <f t="shared" si="1"/>
        <v>0</v>
      </c>
      <c r="Q138" s="155">
        <v>0</v>
      </c>
      <c r="R138" s="155">
        <f t="shared" si="2"/>
        <v>0</v>
      </c>
      <c r="S138" s="155">
        <v>0.5</v>
      </c>
      <c r="T138" s="156">
        <f t="shared" si="3"/>
        <v>0</v>
      </c>
      <c r="U138" s="27"/>
      <c r="V138" s="27"/>
      <c r="W138" s="27"/>
      <c r="X138" s="27"/>
      <c r="Y138" s="27"/>
      <c r="Z138" s="27"/>
      <c r="AA138" s="27"/>
      <c r="AN138" s="157" t="s">
        <v>125</v>
      </c>
      <c r="AP138" s="157" t="s">
        <v>121</v>
      </c>
      <c r="AQ138" s="157" t="s">
        <v>82</v>
      </c>
      <c r="AU138" s="15" t="s">
        <v>119</v>
      </c>
      <c r="BA138" s="158">
        <f t="shared" si="4"/>
        <v>0</v>
      </c>
      <c r="BB138" s="158">
        <f t="shared" si="5"/>
        <v>0</v>
      </c>
      <c r="BC138" s="158">
        <f t="shared" si="6"/>
        <v>0</v>
      </c>
      <c r="BD138" s="158">
        <f t="shared" si="7"/>
        <v>0</v>
      </c>
      <c r="BE138" s="158">
        <f t="shared" si="8"/>
        <v>0</v>
      </c>
      <c r="BF138" s="15" t="s">
        <v>82</v>
      </c>
      <c r="BG138" s="158">
        <f t="shared" si="9"/>
        <v>0</v>
      </c>
      <c r="BH138" s="15" t="s">
        <v>125</v>
      </c>
      <c r="BI138" s="157" t="s">
        <v>145</v>
      </c>
    </row>
    <row r="139" spans="1:61" s="2" customFormat="1" ht="24.2" customHeight="1" x14ac:dyDescent="0.2">
      <c r="A139" s="27"/>
      <c r="B139" s="145"/>
      <c r="C139" s="146" t="s">
        <v>134</v>
      </c>
      <c r="D139" s="146" t="s">
        <v>121</v>
      </c>
      <c r="E139" s="147" t="s">
        <v>146</v>
      </c>
      <c r="F139" s="148" t="s">
        <v>147</v>
      </c>
      <c r="G139" s="149" t="s">
        <v>148</v>
      </c>
      <c r="H139" s="150">
        <v>255.50964187327824</v>
      </c>
      <c r="I139" s="151">
        <v>2.02</v>
      </c>
      <c r="J139" s="151">
        <f t="shared" si="0"/>
        <v>516.13</v>
      </c>
      <c r="K139" s="152"/>
      <c r="L139" s="28"/>
      <c r="M139" s="153" t="s">
        <v>1</v>
      </c>
      <c r="N139" s="154" t="s">
        <v>37</v>
      </c>
      <c r="O139" s="155">
        <v>0.108</v>
      </c>
      <c r="P139" s="155">
        <f t="shared" si="1"/>
        <v>27.595041322314049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U139" s="27"/>
      <c r="V139" s="27"/>
      <c r="W139" s="27"/>
      <c r="X139" s="27"/>
      <c r="Y139" s="27"/>
      <c r="Z139" s="27"/>
      <c r="AA139" s="27"/>
      <c r="AN139" s="157" t="s">
        <v>125</v>
      </c>
      <c r="AP139" s="157" t="s">
        <v>121</v>
      </c>
      <c r="AQ139" s="157" t="s">
        <v>82</v>
      </c>
      <c r="AU139" s="15" t="s">
        <v>119</v>
      </c>
      <c r="BA139" s="158">
        <f t="shared" si="4"/>
        <v>0</v>
      </c>
      <c r="BB139" s="158">
        <f t="shared" si="5"/>
        <v>516.13</v>
      </c>
      <c r="BC139" s="158">
        <f t="shared" si="6"/>
        <v>0</v>
      </c>
      <c r="BD139" s="158">
        <f t="shared" si="7"/>
        <v>0</v>
      </c>
      <c r="BE139" s="158">
        <f t="shared" si="8"/>
        <v>0</v>
      </c>
      <c r="BF139" s="15" t="s">
        <v>82</v>
      </c>
      <c r="BG139" s="158">
        <f t="shared" si="9"/>
        <v>516.13</v>
      </c>
      <c r="BH139" s="15" t="s">
        <v>125</v>
      </c>
      <c r="BI139" s="157" t="s">
        <v>149</v>
      </c>
    </row>
    <row r="140" spans="1:61" s="13" customFormat="1" x14ac:dyDescent="0.2">
      <c r="B140" s="159"/>
      <c r="D140" s="160" t="s">
        <v>150</v>
      </c>
      <c r="E140" s="161" t="s">
        <v>1</v>
      </c>
      <c r="F140" s="162"/>
      <c r="H140" s="163"/>
      <c r="L140" s="159"/>
      <c r="M140" s="164"/>
      <c r="N140" s="165"/>
      <c r="O140" s="165"/>
      <c r="P140" s="165"/>
      <c r="Q140" s="165"/>
      <c r="R140" s="165"/>
      <c r="S140" s="165"/>
      <c r="T140" s="166"/>
      <c r="AP140" s="161" t="s">
        <v>150</v>
      </c>
      <c r="AQ140" s="161" t="s">
        <v>82</v>
      </c>
      <c r="AR140" s="13" t="s">
        <v>82</v>
      </c>
      <c r="AS140" s="13" t="s">
        <v>28</v>
      </c>
      <c r="AT140" s="13" t="s">
        <v>78</v>
      </c>
      <c r="AU140" s="161" t="s">
        <v>119</v>
      </c>
    </row>
    <row r="141" spans="1:61" s="2" customFormat="1" ht="24.2" customHeight="1" x14ac:dyDescent="0.2">
      <c r="A141" s="27"/>
      <c r="B141" s="145"/>
      <c r="C141" s="146" t="s">
        <v>151</v>
      </c>
      <c r="D141" s="146" t="s">
        <v>121</v>
      </c>
      <c r="E141" s="147" t="s">
        <v>152</v>
      </c>
      <c r="F141" s="148" t="s">
        <v>153</v>
      </c>
      <c r="G141" s="149" t="s">
        <v>148</v>
      </c>
      <c r="H141" s="150">
        <v>76.652892561983478</v>
      </c>
      <c r="I141" s="151">
        <v>0.84</v>
      </c>
      <c r="J141" s="151">
        <f t="shared" ref="J141:J151" si="10">ROUND(I141*H141,2)</f>
        <v>64.39</v>
      </c>
      <c r="K141" s="152"/>
      <c r="L141" s="28"/>
      <c r="M141" s="153" t="s">
        <v>1</v>
      </c>
      <c r="N141" s="154" t="s">
        <v>37</v>
      </c>
      <c r="O141" s="155">
        <v>7.6999999999999999E-2</v>
      </c>
      <c r="P141" s="155">
        <f t="shared" ref="P141:P151" si="11">O141*H141</f>
        <v>5.9022727272727273</v>
      </c>
      <c r="Q141" s="155">
        <v>0</v>
      </c>
      <c r="R141" s="155">
        <f t="shared" ref="R141:R151" si="12">Q141*H141</f>
        <v>0</v>
      </c>
      <c r="S141" s="155">
        <v>0</v>
      </c>
      <c r="T141" s="156">
        <f t="shared" ref="T141:T151" si="13">S141*H141</f>
        <v>0</v>
      </c>
      <c r="U141" s="27"/>
      <c r="V141" s="27"/>
      <c r="W141" s="27"/>
      <c r="X141" s="27"/>
      <c r="Y141" s="27"/>
      <c r="Z141" s="27"/>
      <c r="AA141" s="27"/>
      <c r="AN141" s="157" t="s">
        <v>125</v>
      </c>
      <c r="AP141" s="157" t="s">
        <v>121</v>
      </c>
      <c r="AQ141" s="157" t="s">
        <v>82</v>
      </c>
      <c r="AU141" s="15" t="s">
        <v>119</v>
      </c>
      <c r="BA141" s="158">
        <f t="shared" ref="BA141:BA151" si="14">IF(N141="základná",J141,0)</f>
        <v>0</v>
      </c>
      <c r="BB141" s="158">
        <f t="shared" ref="BB141:BB151" si="15">IF(N141="znížená",J141,0)</f>
        <v>64.39</v>
      </c>
      <c r="BC141" s="158">
        <f t="shared" ref="BC141:BC151" si="16">IF(N141="zákl. prenesená",J141,0)</f>
        <v>0</v>
      </c>
      <c r="BD141" s="158">
        <f t="shared" ref="BD141:BD151" si="17">IF(N141="zníž. prenesená",J141,0)</f>
        <v>0</v>
      </c>
      <c r="BE141" s="158">
        <f t="shared" ref="BE141:BE151" si="18">IF(N141="nulová",J141,0)</f>
        <v>0</v>
      </c>
      <c r="BF141" s="15" t="s">
        <v>82</v>
      </c>
      <c r="BG141" s="158">
        <f t="shared" ref="BG141:BG151" si="19">ROUND(I141*H141,2)</f>
        <v>64.39</v>
      </c>
      <c r="BH141" s="15" t="s">
        <v>125</v>
      </c>
      <c r="BI141" s="157" t="s">
        <v>154</v>
      </c>
    </row>
    <row r="142" spans="1:61" s="2" customFormat="1" ht="21.75" customHeight="1" x14ac:dyDescent="0.2">
      <c r="A142" s="27"/>
      <c r="B142" s="145"/>
      <c r="C142" s="146" t="s">
        <v>138</v>
      </c>
      <c r="D142" s="146" t="s">
        <v>121</v>
      </c>
      <c r="E142" s="147" t="s">
        <v>155</v>
      </c>
      <c r="F142" s="148" t="s">
        <v>156</v>
      </c>
      <c r="G142" s="149" t="s">
        <v>148</v>
      </c>
      <c r="H142" s="150">
        <v>0</v>
      </c>
      <c r="I142" s="151">
        <v>5.5</v>
      </c>
      <c r="J142" s="151">
        <f t="shared" si="10"/>
        <v>0</v>
      </c>
      <c r="K142" s="152"/>
      <c r="L142" s="28"/>
      <c r="M142" s="153" t="s">
        <v>1</v>
      </c>
      <c r="N142" s="154" t="s">
        <v>37</v>
      </c>
      <c r="O142" s="155">
        <v>1.3009999999999999</v>
      </c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U142" s="27"/>
      <c r="V142" s="27"/>
      <c r="W142" s="27"/>
      <c r="X142" s="27"/>
      <c r="Y142" s="27"/>
      <c r="Z142" s="27"/>
      <c r="AA142" s="27"/>
      <c r="AN142" s="157" t="s">
        <v>125</v>
      </c>
      <c r="AP142" s="157" t="s">
        <v>121</v>
      </c>
      <c r="AQ142" s="157" t="s">
        <v>82</v>
      </c>
      <c r="AU142" s="15" t="s">
        <v>119</v>
      </c>
      <c r="BA142" s="158">
        <f t="shared" si="14"/>
        <v>0</v>
      </c>
      <c r="BB142" s="158">
        <f t="shared" si="15"/>
        <v>0</v>
      </c>
      <c r="BC142" s="158">
        <f t="shared" si="16"/>
        <v>0</v>
      </c>
      <c r="BD142" s="158">
        <f t="shared" si="17"/>
        <v>0</v>
      </c>
      <c r="BE142" s="158">
        <f t="shared" si="18"/>
        <v>0</v>
      </c>
      <c r="BF142" s="15" t="s">
        <v>82</v>
      </c>
      <c r="BG142" s="158">
        <f t="shared" si="19"/>
        <v>0</v>
      </c>
      <c r="BH142" s="15" t="s">
        <v>125</v>
      </c>
      <c r="BI142" s="157" t="s">
        <v>7</v>
      </c>
    </row>
    <row r="143" spans="1:61" s="2" customFormat="1" ht="37.9" customHeight="1" x14ac:dyDescent="0.2">
      <c r="A143" s="27"/>
      <c r="B143" s="145"/>
      <c r="C143" s="146" t="s">
        <v>157</v>
      </c>
      <c r="D143" s="146" t="s">
        <v>121</v>
      </c>
      <c r="E143" s="147" t="s">
        <v>158</v>
      </c>
      <c r="F143" s="148" t="s">
        <v>159</v>
      </c>
      <c r="G143" s="149" t="s">
        <v>148</v>
      </c>
      <c r="H143" s="150">
        <v>0</v>
      </c>
      <c r="I143" s="151">
        <v>6.69</v>
      </c>
      <c r="J143" s="151">
        <f t="shared" si="10"/>
        <v>0</v>
      </c>
      <c r="K143" s="152"/>
      <c r="L143" s="28"/>
      <c r="M143" s="153" t="s">
        <v>1</v>
      </c>
      <c r="N143" s="154" t="s">
        <v>37</v>
      </c>
      <c r="O143" s="155">
        <v>0.61299999999999999</v>
      </c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U143" s="27"/>
      <c r="V143" s="27"/>
      <c r="W143" s="27"/>
      <c r="X143" s="27"/>
      <c r="Y143" s="27"/>
      <c r="Z143" s="27"/>
      <c r="AA143" s="27"/>
      <c r="AN143" s="157" t="s">
        <v>125</v>
      </c>
      <c r="AP143" s="157" t="s">
        <v>121</v>
      </c>
      <c r="AQ143" s="157" t="s">
        <v>82</v>
      </c>
      <c r="AU143" s="15" t="s">
        <v>119</v>
      </c>
      <c r="BA143" s="158">
        <f t="shared" si="14"/>
        <v>0</v>
      </c>
      <c r="BB143" s="158">
        <f t="shared" si="15"/>
        <v>0</v>
      </c>
      <c r="BC143" s="158">
        <f t="shared" si="16"/>
        <v>0</v>
      </c>
      <c r="BD143" s="158">
        <f t="shared" si="17"/>
        <v>0</v>
      </c>
      <c r="BE143" s="158">
        <f t="shared" si="18"/>
        <v>0</v>
      </c>
      <c r="BF143" s="15" t="s">
        <v>82</v>
      </c>
      <c r="BG143" s="158">
        <f t="shared" si="19"/>
        <v>0</v>
      </c>
      <c r="BH143" s="15" t="s">
        <v>125</v>
      </c>
      <c r="BI143" s="157" t="s">
        <v>160</v>
      </c>
    </row>
    <row r="144" spans="1:61" s="2" customFormat="1" ht="24.2" customHeight="1" x14ac:dyDescent="0.2">
      <c r="A144" s="27"/>
      <c r="B144" s="145"/>
      <c r="C144" s="146" t="s">
        <v>141</v>
      </c>
      <c r="D144" s="146" t="s">
        <v>121</v>
      </c>
      <c r="E144" s="147" t="s">
        <v>161</v>
      </c>
      <c r="F144" s="148" t="s">
        <v>162</v>
      </c>
      <c r="G144" s="149" t="s">
        <v>148</v>
      </c>
      <c r="H144" s="150">
        <v>0</v>
      </c>
      <c r="I144" s="151">
        <v>8.26</v>
      </c>
      <c r="J144" s="151">
        <f t="shared" si="10"/>
        <v>0</v>
      </c>
      <c r="K144" s="152"/>
      <c r="L144" s="28"/>
      <c r="M144" s="153" t="s">
        <v>1</v>
      </c>
      <c r="N144" s="154" t="s">
        <v>37</v>
      </c>
      <c r="O144" s="155">
        <v>0.81100000000000005</v>
      </c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U144" s="27"/>
      <c r="V144" s="27"/>
      <c r="W144" s="27"/>
      <c r="X144" s="27"/>
      <c r="Y144" s="27"/>
      <c r="Z144" s="27"/>
      <c r="AA144" s="27"/>
      <c r="AN144" s="157" t="s">
        <v>125</v>
      </c>
      <c r="AP144" s="157" t="s">
        <v>121</v>
      </c>
      <c r="AQ144" s="157" t="s">
        <v>82</v>
      </c>
      <c r="AU144" s="15" t="s">
        <v>119</v>
      </c>
      <c r="BA144" s="158">
        <f t="shared" si="14"/>
        <v>0</v>
      </c>
      <c r="BB144" s="158">
        <f t="shared" si="15"/>
        <v>0</v>
      </c>
      <c r="BC144" s="158">
        <f t="shared" si="16"/>
        <v>0</v>
      </c>
      <c r="BD144" s="158">
        <f t="shared" si="17"/>
        <v>0</v>
      </c>
      <c r="BE144" s="158">
        <f t="shared" si="18"/>
        <v>0</v>
      </c>
      <c r="BF144" s="15" t="s">
        <v>82</v>
      </c>
      <c r="BG144" s="158">
        <f t="shared" si="19"/>
        <v>0</v>
      </c>
      <c r="BH144" s="15" t="s">
        <v>125</v>
      </c>
      <c r="BI144" s="157" t="s">
        <v>163</v>
      </c>
    </row>
    <row r="145" spans="1:61" s="2" customFormat="1" ht="37.9" customHeight="1" x14ac:dyDescent="0.2">
      <c r="A145" s="27"/>
      <c r="B145" s="145"/>
      <c r="C145" s="146" t="s">
        <v>164</v>
      </c>
      <c r="D145" s="146" t="s">
        <v>121</v>
      </c>
      <c r="E145" s="147" t="s">
        <v>165</v>
      </c>
      <c r="F145" s="148" t="s">
        <v>166</v>
      </c>
      <c r="G145" s="149" t="s">
        <v>148</v>
      </c>
      <c r="H145" s="150">
        <v>0</v>
      </c>
      <c r="I145" s="151">
        <v>0.82</v>
      </c>
      <c r="J145" s="151">
        <f t="shared" si="10"/>
        <v>0</v>
      </c>
      <c r="K145" s="152"/>
      <c r="L145" s="28"/>
      <c r="M145" s="153" t="s">
        <v>1</v>
      </c>
      <c r="N145" s="154" t="s">
        <v>37</v>
      </c>
      <c r="O145" s="155">
        <v>0.08</v>
      </c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U145" s="27"/>
      <c r="V145" s="27"/>
      <c r="W145" s="27"/>
      <c r="X145" s="27"/>
      <c r="Y145" s="27"/>
      <c r="Z145" s="27"/>
      <c r="AA145" s="27"/>
      <c r="AN145" s="157" t="s">
        <v>125</v>
      </c>
      <c r="AP145" s="157" t="s">
        <v>121</v>
      </c>
      <c r="AQ145" s="157" t="s">
        <v>82</v>
      </c>
      <c r="AU145" s="15" t="s">
        <v>119</v>
      </c>
      <c r="BA145" s="158">
        <f t="shared" si="14"/>
        <v>0</v>
      </c>
      <c r="BB145" s="158">
        <f t="shared" si="15"/>
        <v>0</v>
      </c>
      <c r="BC145" s="158">
        <f t="shared" si="16"/>
        <v>0</v>
      </c>
      <c r="BD145" s="158">
        <f t="shared" si="17"/>
        <v>0</v>
      </c>
      <c r="BE145" s="158">
        <f t="shared" si="18"/>
        <v>0</v>
      </c>
      <c r="BF145" s="15" t="s">
        <v>82</v>
      </c>
      <c r="BG145" s="158">
        <f t="shared" si="19"/>
        <v>0</v>
      </c>
      <c r="BH145" s="15" t="s">
        <v>125</v>
      </c>
      <c r="BI145" s="157" t="s">
        <v>167</v>
      </c>
    </row>
    <row r="146" spans="1:61" s="2" customFormat="1" ht="16.5" customHeight="1" x14ac:dyDescent="0.2">
      <c r="A146" s="27"/>
      <c r="B146" s="145"/>
      <c r="C146" s="146" t="s">
        <v>145</v>
      </c>
      <c r="D146" s="146" t="s">
        <v>121</v>
      </c>
      <c r="E146" s="147" t="s">
        <v>168</v>
      </c>
      <c r="F146" s="148" t="s">
        <v>169</v>
      </c>
      <c r="G146" s="149" t="s">
        <v>148</v>
      </c>
      <c r="H146" s="150">
        <v>0</v>
      </c>
      <c r="I146" s="151">
        <v>36.08</v>
      </c>
      <c r="J146" s="151">
        <f t="shared" si="10"/>
        <v>0</v>
      </c>
      <c r="K146" s="152"/>
      <c r="L146" s="28"/>
      <c r="M146" s="153" t="s">
        <v>1</v>
      </c>
      <c r="N146" s="154" t="s">
        <v>37</v>
      </c>
      <c r="O146" s="155">
        <v>2.9609999999999999</v>
      </c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U146" s="27"/>
      <c r="V146" s="27"/>
      <c r="W146" s="27"/>
      <c r="X146" s="27"/>
      <c r="Y146" s="27"/>
      <c r="Z146" s="27"/>
      <c r="AA146" s="27"/>
      <c r="AN146" s="157" t="s">
        <v>125</v>
      </c>
      <c r="AP146" s="157" t="s">
        <v>121</v>
      </c>
      <c r="AQ146" s="157" t="s">
        <v>82</v>
      </c>
      <c r="AU146" s="15" t="s">
        <v>119</v>
      </c>
      <c r="BA146" s="158">
        <f t="shared" si="14"/>
        <v>0</v>
      </c>
      <c r="BB146" s="158">
        <f t="shared" si="15"/>
        <v>0</v>
      </c>
      <c r="BC146" s="158">
        <f t="shared" si="16"/>
        <v>0</v>
      </c>
      <c r="BD146" s="158">
        <f t="shared" si="17"/>
        <v>0</v>
      </c>
      <c r="BE146" s="158">
        <f t="shared" si="18"/>
        <v>0</v>
      </c>
      <c r="BF146" s="15" t="s">
        <v>82</v>
      </c>
      <c r="BG146" s="158">
        <f t="shared" si="19"/>
        <v>0</v>
      </c>
      <c r="BH146" s="15" t="s">
        <v>125</v>
      </c>
      <c r="BI146" s="157" t="s">
        <v>170</v>
      </c>
    </row>
    <row r="147" spans="1:61" s="2" customFormat="1" ht="24.2" customHeight="1" x14ac:dyDescent="0.2">
      <c r="A147" s="27"/>
      <c r="B147" s="145"/>
      <c r="C147" s="146" t="s">
        <v>171</v>
      </c>
      <c r="D147" s="146" t="s">
        <v>121</v>
      </c>
      <c r="E147" s="147" t="s">
        <v>172</v>
      </c>
      <c r="F147" s="148" t="s">
        <v>173</v>
      </c>
      <c r="G147" s="149" t="s">
        <v>148</v>
      </c>
      <c r="H147" s="150">
        <v>0</v>
      </c>
      <c r="I147" s="151">
        <v>4.91</v>
      </c>
      <c r="J147" s="151">
        <f t="shared" si="10"/>
        <v>0</v>
      </c>
      <c r="K147" s="152"/>
      <c r="L147" s="28"/>
      <c r="M147" s="153" t="s">
        <v>1</v>
      </c>
      <c r="N147" s="154" t="s">
        <v>37</v>
      </c>
      <c r="O147" s="155">
        <v>0.44700000000000001</v>
      </c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U147" s="27"/>
      <c r="V147" s="27"/>
      <c r="W147" s="27"/>
      <c r="X147" s="27"/>
      <c r="Y147" s="27"/>
      <c r="Z147" s="27"/>
      <c r="AA147" s="27"/>
      <c r="AN147" s="157" t="s">
        <v>125</v>
      </c>
      <c r="AP147" s="157" t="s">
        <v>121</v>
      </c>
      <c r="AQ147" s="157" t="s">
        <v>82</v>
      </c>
      <c r="AU147" s="15" t="s">
        <v>119</v>
      </c>
      <c r="BA147" s="158">
        <f t="shared" si="14"/>
        <v>0</v>
      </c>
      <c r="BB147" s="158">
        <f t="shared" si="15"/>
        <v>0</v>
      </c>
      <c r="BC147" s="158">
        <f t="shared" si="16"/>
        <v>0</v>
      </c>
      <c r="BD147" s="158">
        <f t="shared" si="17"/>
        <v>0</v>
      </c>
      <c r="BE147" s="158">
        <f t="shared" si="18"/>
        <v>0</v>
      </c>
      <c r="BF147" s="15" t="s">
        <v>82</v>
      </c>
      <c r="BG147" s="158">
        <f t="shared" si="19"/>
        <v>0</v>
      </c>
      <c r="BH147" s="15" t="s">
        <v>125</v>
      </c>
      <c r="BI147" s="157" t="s">
        <v>174</v>
      </c>
    </row>
    <row r="148" spans="1:61" s="2" customFormat="1" ht="33" customHeight="1" x14ac:dyDescent="0.2">
      <c r="A148" s="27"/>
      <c r="B148" s="145"/>
      <c r="C148" s="146" t="s">
        <v>149</v>
      </c>
      <c r="D148" s="146" t="s">
        <v>121</v>
      </c>
      <c r="E148" s="147" t="s">
        <v>175</v>
      </c>
      <c r="F148" s="148" t="s">
        <v>176</v>
      </c>
      <c r="G148" s="149" t="s">
        <v>148</v>
      </c>
      <c r="H148" s="150">
        <v>255.50964187327824</v>
      </c>
      <c r="I148" s="151">
        <v>3</v>
      </c>
      <c r="J148" s="151">
        <f t="shared" si="10"/>
        <v>766.53</v>
      </c>
      <c r="K148" s="152"/>
      <c r="L148" s="28"/>
      <c r="M148" s="153" t="s">
        <v>1</v>
      </c>
      <c r="N148" s="154" t="s">
        <v>37</v>
      </c>
      <c r="O148" s="155">
        <v>7.0999999999999994E-2</v>
      </c>
      <c r="P148" s="155">
        <f t="shared" si="11"/>
        <v>18.141184573002754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U148" s="27"/>
      <c r="V148" s="27"/>
      <c r="W148" s="27"/>
      <c r="X148" s="27"/>
      <c r="Y148" s="27"/>
      <c r="Z148" s="27"/>
      <c r="AA148" s="27"/>
      <c r="AN148" s="157" t="s">
        <v>125</v>
      </c>
      <c r="AP148" s="157" t="s">
        <v>121</v>
      </c>
      <c r="AQ148" s="157" t="s">
        <v>82</v>
      </c>
      <c r="AU148" s="15" t="s">
        <v>119</v>
      </c>
      <c r="BA148" s="158">
        <f t="shared" si="14"/>
        <v>0</v>
      </c>
      <c r="BB148" s="158">
        <f t="shared" si="15"/>
        <v>766.53</v>
      </c>
      <c r="BC148" s="158">
        <f t="shared" si="16"/>
        <v>0</v>
      </c>
      <c r="BD148" s="158">
        <f t="shared" si="17"/>
        <v>0</v>
      </c>
      <c r="BE148" s="158">
        <f t="shared" si="18"/>
        <v>0</v>
      </c>
      <c r="BF148" s="15" t="s">
        <v>82</v>
      </c>
      <c r="BG148" s="158">
        <f t="shared" si="19"/>
        <v>766.53</v>
      </c>
      <c r="BH148" s="15" t="s">
        <v>125</v>
      </c>
      <c r="BI148" s="157" t="s">
        <v>177</v>
      </c>
    </row>
    <row r="149" spans="1:61" s="2" customFormat="1" ht="37.9" customHeight="1" x14ac:dyDescent="0.2">
      <c r="A149" s="27"/>
      <c r="B149" s="145"/>
      <c r="C149" s="146" t="s">
        <v>178</v>
      </c>
      <c r="D149" s="146" t="s">
        <v>121</v>
      </c>
      <c r="E149" s="147" t="s">
        <v>179</v>
      </c>
      <c r="F149" s="148" t="s">
        <v>180</v>
      </c>
      <c r="G149" s="149" t="s">
        <v>148</v>
      </c>
      <c r="H149" s="150">
        <v>1788.22</v>
      </c>
      <c r="I149" s="151">
        <v>0.4</v>
      </c>
      <c r="J149" s="151">
        <f t="shared" si="10"/>
        <v>715.29</v>
      </c>
      <c r="K149" s="152"/>
      <c r="L149" s="28"/>
      <c r="M149" s="153" t="s">
        <v>1</v>
      </c>
      <c r="N149" s="154" t="s">
        <v>37</v>
      </c>
      <c r="O149" s="155">
        <v>7.0000000000000001E-3</v>
      </c>
      <c r="P149" s="155">
        <f t="shared" si="11"/>
        <v>12.51754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U149" s="27"/>
      <c r="V149" s="27"/>
      <c r="W149" s="27"/>
      <c r="X149" s="27"/>
      <c r="Y149" s="27"/>
      <c r="Z149" s="27"/>
      <c r="AA149" s="27"/>
      <c r="AN149" s="157" t="s">
        <v>125</v>
      </c>
      <c r="AP149" s="157" t="s">
        <v>121</v>
      </c>
      <c r="AQ149" s="157" t="s">
        <v>82</v>
      </c>
      <c r="AU149" s="15" t="s">
        <v>119</v>
      </c>
      <c r="BA149" s="158">
        <f t="shared" si="14"/>
        <v>0</v>
      </c>
      <c r="BB149" s="158">
        <f t="shared" si="15"/>
        <v>715.29</v>
      </c>
      <c r="BC149" s="158">
        <f t="shared" si="16"/>
        <v>0</v>
      </c>
      <c r="BD149" s="158">
        <f t="shared" si="17"/>
        <v>0</v>
      </c>
      <c r="BE149" s="158">
        <f t="shared" si="18"/>
        <v>0</v>
      </c>
      <c r="BF149" s="15" t="s">
        <v>82</v>
      </c>
      <c r="BG149" s="158">
        <f t="shared" si="19"/>
        <v>715.29</v>
      </c>
      <c r="BH149" s="15" t="s">
        <v>125</v>
      </c>
      <c r="BI149" s="157" t="s">
        <v>181</v>
      </c>
    </row>
    <row r="150" spans="1:61" s="2" customFormat="1" ht="24.2" customHeight="1" x14ac:dyDescent="0.2">
      <c r="A150" s="27"/>
      <c r="B150" s="145"/>
      <c r="C150" s="146" t="s">
        <v>154</v>
      </c>
      <c r="D150" s="146" t="s">
        <v>121</v>
      </c>
      <c r="E150" s="147" t="s">
        <v>182</v>
      </c>
      <c r="F150" s="148" t="s">
        <v>183</v>
      </c>
      <c r="G150" s="149" t="s">
        <v>148</v>
      </c>
      <c r="H150" s="150">
        <v>0</v>
      </c>
      <c r="I150" s="151">
        <v>3</v>
      </c>
      <c r="J150" s="151">
        <f t="shared" si="10"/>
        <v>0</v>
      </c>
      <c r="K150" s="152"/>
      <c r="L150" s="28"/>
      <c r="M150" s="153" t="s">
        <v>1</v>
      </c>
      <c r="N150" s="154" t="s">
        <v>37</v>
      </c>
      <c r="O150" s="155">
        <v>0.11600000000000001</v>
      </c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U150" s="27"/>
      <c r="V150" s="27"/>
      <c r="W150" s="27"/>
      <c r="X150" s="27"/>
      <c r="Y150" s="27"/>
      <c r="Z150" s="27"/>
      <c r="AA150" s="27"/>
      <c r="AN150" s="157" t="s">
        <v>125</v>
      </c>
      <c r="AP150" s="157" t="s">
        <v>121</v>
      </c>
      <c r="AQ150" s="157" t="s">
        <v>82</v>
      </c>
      <c r="AU150" s="15" t="s">
        <v>119</v>
      </c>
      <c r="BA150" s="158">
        <f t="shared" si="14"/>
        <v>0</v>
      </c>
      <c r="BB150" s="158">
        <f t="shared" si="15"/>
        <v>0</v>
      </c>
      <c r="BC150" s="158">
        <f t="shared" si="16"/>
        <v>0</v>
      </c>
      <c r="BD150" s="158">
        <f t="shared" si="17"/>
        <v>0</v>
      </c>
      <c r="BE150" s="158">
        <f t="shared" si="18"/>
        <v>0</v>
      </c>
      <c r="BF150" s="15" t="s">
        <v>82</v>
      </c>
      <c r="BG150" s="158">
        <f t="shared" si="19"/>
        <v>0</v>
      </c>
      <c r="BH150" s="15" t="s">
        <v>125</v>
      </c>
      <c r="BI150" s="157" t="s">
        <v>184</v>
      </c>
    </row>
    <row r="151" spans="1:61" s="2" customFormat="1" ht="16.5" customHeight="1" x14ac:dyDescent="0.2">
      <c r="A151" s="27"/>
      <c r="B151" s="145"/>
      <c r="C151" s="167" t="s">
        <v>185</v>
      </c>
      <c r="D151" s="167" t="s">
        <v>186</v>
      </c>
      <c r="E151" s="168" t="s">
        <v>187</v>
      </c>
      <c r="F151" s="169" t="s">
        <v>188</v>
      </c>
      <c r="G151" s="170" t="s">
        <v>189</v>
      </c>
      <c r="H151" s="171">
        <v>365.51724137931041</v>
      </c>
      <c r="I151" s="172">
        <v>6.5</v>
      </c>
      <c r="J151" s="172">
        <f t="shared" si="10"/>
        <v>2375.86</v>
      </c>
      <c r="K151" s="173"/>
      <c r="L151" s="174"/>
      <c r="M151" s="175" t="s">
        <v>1</v>
      </c>
      <c r="N151" s="176" t="s">
        <v>37</v>
      </c>
      <c r="O151" s="155">
        <v>0</v>
      </c>
      <c r="P151" s="155">
        <f t="shared" si="11"/>
        <v>0</v>
      </c>
      <c r="Q151" s="155">
        <v>1</v>
      </c>
      <c r="R151" s="155">
        <f t="shared" si="12"/>
        <v>365.51724137931041</v>
      </c>
      <c r="S151" s="155">
        <v>0</v>
      </c>
      <c r="T151" s="156">
        <f t="shared" si="13"/>
        <v>0</v>
      </c>
      <c r="U151" s="27"/>
      <c r="V151" s="27"/>
      <c r="W151" s="27"/>
      <c r="X151" s="27"/>
      <c r="Y151" s="27"/>
      <c r="Z151" s="27"/>
      <c r="AA151" s="27"/>
      <c r="AN151" s="157" t="s">
        <v>134</v>
      </c>
      <c r="AP151" s="157" t="s">
        <v>186</v>
      </c>
      <c r="AQ151" s="157" t="s">
        <v>82</v>
      </c>
      <c r="AU151" s="15" t="s">
        <v>119</v>
      </c>
      <c r="BA151" s="158">
        <f t="shared" si="14"/>
        <v>0</v>
      </c>
      <c r="BB151" s="158">
        <f t="shared" si="15"/>
        <v>2375.86</v>
      </c>
      <c r="BC151" s="158">
        <f t="shared" si="16"/>
        <v>0</v>
      </c>
      <c r="BD151" s="158">
        <f t="shared" si="17"/>
        <v>0</v>
      </c>
      <c r="BE151" s="158">
        <f t="shared" si="18"/>
        <v>0</v>
      </c>
      <c r="BF151" s="15" t="s">
        <v>82</v>
      </c>
      <c r="BG151" s="158">
        <f t="shared" si="19"/>
        <v>2375.86</v>
      </c>
      <c r="BH151" s="15" t="s">
        <v>125</v>
      </c>
      <c r="BI151" s="157" t="s">
        <v>190</v>
      </c>
    </row>
    <row r="152" spans="1:61" s="13" customFormat="1" x14ac:dyDescent="0.2">
      <c r="B152" s="159"/>
      <c r="D152" s="160"/>
      <c r="E152" s="161" t="s">
        <v>1</v>
      </c>
      <c r="F152" s="162"/>
      <c r="H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P152" s="161" t="s">
        <v>150</v>
      </c>
      <c r="AQ152" s="161" t="s">
        <v>82</v>
      </c>
      <c r="AR152" s="13" t="s">
        <v>82</v>
      </c>
      <c r="AS152" s="13" t="s">
        <v>28</v>
      </c>
      <c r="AT152" s="13" t="s">
        <v>78</v>
      </c>
      <c r="AU152" s="161" t="s">
        <v>119</v>
      </c>
    </row>
    <row r="153" spans="1:61" s="2" customFormat="1" ht="24.2" customHeight="1" x14ac:dyDescent="0.2">
      <c r="A153" s="27"/>
      <c r="B153" s="145"/>
      <c r="C153" s="146" t="s">
        <v>7</v>
      </c>
      <c r="D153" s="146" t="s">
        <v>121</v>
      </c>
      <c r="E153" s="147" t="s">
        <v>191</v>
      </c>
      <c r="F153" s="148" t="s">
        <v>192</v>
      </c>
      <c r="G153" s="149" t="s">
        <v>148</v>
      </c>
      <c r="H153" s="150">
        <v>170.65317387304509</v>
      </c>
      <c r="I153" s="151">
        <v>4.67</v>
      </c>
      <c r="J153" s="151">
        <f>ROUND(I153*H153,2)</f>
        <v>796.95</v>
      </c>
      <c r="K153" s="152"/>
      <c r="L153" s="28"/>
      <c r="M153" s="153" t="s">
        <v>1</v>
      </c>
      <c r="N153" s="154" t="s">
        <v>37</v>
      </c>
      <c r="O153" s="155">
        <v>0.29799999999999999</v>
      </c>
      <c r="P153" s="155">
        <f>O153*H153</f>
        <v>50.854645814167434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27"/>
      <c r="V153" s="27"/>
      <c r="W153" s="27"/>
      <c r="X153" s="27"/>
      <c r="Y153" s="27"/>
      <c r="Z153" s="27"/>
      <c r="AA153" s="27"/>
      <c r="AN153" s="157" t="s">
        <v>125</v>
      </c>
      <c r="AP153" s="157" t="s">
        <v>121</v>
      </c>
      <c r="AQ153" s="157" t="s">
        <v>82</v>
      </c>
      <c r="AU153" s="15" t="s">
        <v>119</v>
      </c>
      <c r="BA153" s="158">
        <f>IF(N153="základná",J153,0)</f>
        <v>0</v>
      </c>
      <c r="BB153" s="158">
        <f>IF(N153="znížená",J153,0)</f>
        <v>796.95</v>
      </c>
      <c r="BC153" s="158">
        <f>IF(N153="zákl. prenesená",J153,0)</f>
        <v>0</v>
      </c>
      <c r="BD153" s="158">
        <f>IF(N153="zníž. prenesená",J153,0)</f>
        <v>0</v>
      </c>
      <c r="BE153" s="158">
        <f>IF(N153="nulová",J153,0)</f>
        <v>0</v>
      </c>
      <c r="BF153" s="15" t="s">
        <v>82</v>
      </c>
      <c r="BG153" s="158">
        <f>ROUND(I153*H153,2)</f>
        <v>796.95</v>
      </c>
      <c r="BH153" s="15" t="s">
        <v>125</v>
      </c>
      <c r="BI153" s="157" t="s">
        <v>193</v>
      </c>
    </row>
    <row r="154" spans="1:61" s="13" customFormat="1" x14ac:dyDescent="0.2">
      <c r="B154" s="159"/>
      <c r="D154" s="160"/>
      <c r="E154" s="161" t="s">
        <v>1</v>
      </c>
      <c r="F154" s="162"/>
      <c r="H154" s="163"/>
      <c r="L154" s="159"/>
      <c r="M154" s="164"/>
      <c r="N154" s="165"/>
      <c r="O154" s="165"/>
      <c r="P154" s="165"/>
      <c r="Q154" s="165"/>
      <c r="R154" s="165"/>
      <c r="S154" s="165"/>
      <c r="T154" s="166"/>
      <c r="AP154" s="161" t="s">
        <v>150</v>
      </c>
      <c r="AQ154" s="161" t="s">
        <v>82</v>
      </c>
      <c r="AR154" s="13" t="s">
        <v>82</v>
      </c>
      <c r="AS154" s="13" t="s">
        <v>28</v>
      </c>
      <c r="AT154" s="13" t="s">
        <v>78</v>
      </c>
      <c r="AU154" s="161" t="s">
        <v>119</v>
      </c>
    </row>
    <row r="155" spans="1:61" s="2" customFormat="1" ht="33" customHeight="1" x14ac:dyDescent="0.2">
      <c r="A155" s="27"/>
      <c r="B155" s="145"/>
      <c r="C155" s="146" t="s">
        <v>194</v>
      </c>
      <c r="D155" s="146" t="s">
        <v>121</v>
      </c>
      <c r="E155" s="147" t="s">
        <v>195</v>
      </c>
      <c r="F155" s="148" t="s">
        <v>196</v>
      </c>
      <c r="G155" s="149" t="s">
        <v>148</v>
      </c>
      <c r="H155" s="150">
        <v>255.50964187327824</v>
      </c>
      <c r="I155" s="151">
        <v>0.9</v>
      </c>
      <c r="J155" s="151">
        <f t="shared" ref="J155:J160" si="20">ROUND(I155*H155,2)</f>
        <v>229.96</v>
      </c>
      <c r="K155" s="152"/>
      <c r="L155" s="28"/>
      <c r="M155" s="153" t="s">
        <v>1</v>
      </c>
      <c r="N155" s="154" t="s">
        <v>37</v>
      </c>
      <c r="O155" s="155">
        <v>3.1E-2</v>
      </c>
      <c r="P155" s="155">
        <f t="shared" ref="P155:P160" si="21">O155*H155</f>
        <v>7.9207988980716255</v>
      </c>
      <c r="Q155" s="155">
        <v>0</v>
      </c>
      <c r="R155" s="155">
        <f t="shared" ref="R155:R160" si="22">Q155*H155</f>
        <v>0</v>
      </c>
      <c r="S155" s="155">
        <v>0</v>
      </c>
      <c r="T155" s="156">
        <f t="shared" ref="T155:T160" si="23">S155*H155</f>
        <v>0</v>
      </c>
      <c r="U155" s="27"/>
      <c r="V155" s="27"/>
      <c r="W155" s="27"/>
      <c r="X155" s="27"/>
      <c r="Y155" s="27"/>
      <c r="Z155" s="27"/>
      <c r="AA155" s="27"/>
      <c r="AN155" s="157" t="s">
        <v>125</v>
      </c>
      <c r="AP155" s="157" t="s">
        <v>121</v>
      </c>
      <c r="AQ155" s="157" t="s">
        <v>82</v>
      </c>
      <c r="AU155" s="15" t="s">
        <v>119</v>
      </c>
      <c r="BA155" s="158">
        <f t="shared" ref="BA155:BA160" si="24">IF(N155="základná",J155,0)</f>
        <v>0</v>
      </c>
      <c r="BB155" s="158">
        <f t="shared" ref="BB155:BB160" si="25">IF(N155="znížená",J155,0)</f>
        <v>229.96</v>
      </c>
      <c r="BC155" s="158">
        <f t="shared" ref="BC155:BC160" si="26">IF(N155="zákl. prenesená",J155,0)</f>
        <v>0</v>
      </c>
      <c r="BD155" s="158">
        <f t="shared" ref="BD155:BD160" si="27">IF(N155="zníž. prenesená",J155,0)</f>
        <v>0</v>
      </c>
      <c r="BE155" s="158">
        <f t="shared" ref="BE155:BE160" si="28">IF(N155="nulová",J155,0)</f>
        <v>0</v>
      </c>
      <c r="BF155" s="15" t="s">
        <v>82</v>
      </c>
      <c r="BG155" s="158">
        <f t="shared" ref="BG155:BG160" si="29">ROUND(I155*H155,2)</f>
        <v>229.96</v>
      </c>
      <c r="BH155" s="15" t="s">
        <v>125</v>
      </c>
      <c r="BI155" s="157" t="s">
        <v>197</v>
      </c>
    </row>
    <row r="156" spans="1:61" s="2" customFormat="1" ht="16.5" customHeight="1" x14ac:dyDescent="0.2">
      <c r="A156" s="27"/>
      <c r="B156" s="145"/>
      <c r="C156" s="146" t="s">
        <v>160</v>
      </c>
      <c r="D156" s="146" t="s">
        <v>121</v>
      </c>
      <c r="E156" s="147" t="s">
        <v>198</v>
      </c>
      <c r="F156" s="148" t="s">
        <v>199</v>
      </c>
      <c r="G156" s="149" t="s">
        <v>189</v>
      </c>
      <c r="H156" s="150">
        <v>0</v>
      </c>
      <c r="I156" s="151">
        <v>0.01</v>
      </c>
      <c r="J156" s="151">
        <f t="shared" si="20"/>
        <v>0</v>
      </c>
      <c r="K156" s="152"/>
      <c r="L156" s="28"/>
      <c r="M156" s="153" t="s">
        <v>1</v>
      </c>
      <c r="N156" s="154" t="s">
        <v>37</v>
      </c>
      <c r="O156" s="155">
        <v>0</v>
      </c>
      <c r="P156" s="155">
        <f t="shared" si="21"/>
        <v>0</v>
      </c>
      <c r="Q156" s="155">
        <v>0</v>
      </c>
      <c r="R156" s="155">
        <f t="shared" si="22"/>
        <v>0</v>
      </c>
      <c r="S156" s="155">
        <v>0</v>
      </c>
      <c r="T156" s="156">
        <f t="shared" si="23"/>
        <v>0</v>
      </c>
      <c r="U156" s="27"/>
      <c r="V156" s="27"/>
      <c r="W156" s="27"/>
      <c r="X156" s="27"/>
      <c r="Y156" s="27"/>
      <c r="Z156" s="27"/>
      <c r="AA156" s="27"/>
      <c r="AN156" s="157" t="s">
        <v>125</v>
      </c>
      <c r="AP156" s="157" t="s">
        <v>121</v>
      </c>
      <c r="AQ156" s="157" t="s">
        <v>82</v>
      </c>
      <c r="AU156" s="15" t="s">
        <v>119</v>
      </c>
      <c r="BA156" s="158">
        <f t="shared" si="24"/>
        <v>0</v>
      </c>
      <c r="BB156" s="158">
        <f t="shared" si="25"/>
        <v>0</v>
      </c>
      <c r="BC156" s="158">
        <f t="shared" si="26"/>
        <v>0</v>
      </c>
      <c r="BD156" s="158">
        <f t="shared" si="27"/>
        <v>0</v>
      </c>
      <c r="BE156" s="158">
        <f t="shared" si="28"/>
        <v>0</v>
      </c>
      <c r="BF156" s="15" t="s">
        <v>82</v>
      </c>
      <c r="BG156" s="158">
        <f t="shared" si="29"/>
        <v>0</v>
      </c>
      <c r="BH156" s="15" t="s">
        <v>125</v>
      </c>
      <c r="BI156" s="157" t="s">
        <v>200</v>
      </c>
    </row>
    <row r="157" spans="1:61" s="2" customFormat="1" ht="24.2" customHeight="1" x14ac:dyDescent="0.2">
      <c r="A157" s="27"/>
      <c r="B157" s="145"/>
      <c r="C157" s="146" t="s">
        <v>201</v>
      </c>
      <c r="D157" s="146" t="s">
        <v>121</v>
      </c>
      <c r="E157" s="147" t="s">
        <v>202</v>
      </c>
      <c r="F157" s="148" t="s">
        <v>203</v>
      </c>
      <c r="G157" s="149" t="s">
        <v>148</v>
      </c>
      <c r="H157" s="150">
        <v>0</v>
      </c>
      <c r="I157" s="151">
        <v>3.17</v>
      </c>
      <c r="J157" s="151">
        <f t="shared" si="20"/>
        <v>0</v>
      </c>
      <c r="K157" s="152"/>
      <c r="L157" s="28"/>
      <c r="M157" s="153" t="s">
        <v>1</v>
      </c>
      <c r="N157" s="154" t="s">
        <v>37</v>
      </c>
      <c r="O157" s="155">
        <v>0.24199999999999999</v>
      </c>
      <c r="P157" s="155">
        <f t="shared" si="21"/>
        <v>0</v>
      </c>
      <c r="Q157" s="155">
        <v>0</v>
      </c>
      <c r="R157" s="155">
        <f t="shared" si="22"/>
        <v>0</v>
      </c>
      <c r="S157" s="155">
        <v>0</v>
      </c>
      <c r="T157" s="156">
        <f t="shared" si="23"/>
        <v>0</v>
      </c>
      <c r="U157" s="27"/>
      <c r="V157" s="27"/>
      <c r="W157" s="27"/>
      <c r="X157" s="27"/>
      <c r="Y157" s="27"/>
      <c r="Z157" s="27"/>
      <c r="AA157" s="27"/>
      <c r="AN157" s="157" t="s">
        <v>125</v>
      </c>
      <c r="AP157" s="157" t="s">
        <v>121</v>
      </c>
      <c r="AQ157" s="157" t="s">
        <v>82</v>
      </c>
      <c r="AU157" s="15" t="s">
        <v>119</v>
      </c>
      <c r="BA157" s="158">
        <f t="shared" si="24"/>
        <v>0</v>
      </c>
      <c r="BB157" s="158">
        <f t="shared" si="25"/>
        <v>0</v>
      </c>
      <c r="BC157" s="158">
        <f t="shared" si="26"/>
        <v>0</v>
      </c>
      <c r="BD157" s="158">
        <f t="shared" si="27"/>
        <v>0</v>
      </c>
      <c r="BE157" s="158">
        <f t="shared" si="28"/>
        <v>0</v>
      </c>
      <c r="BF157" s="15" t="s">
        <v>82</v>
      </c>
      <c r="BG157" s="158">
        <f t="shared" si="29"/>
        <v>0</v>
      </c>
      <c r="BH157" s="15" t="s">
        <v>125</v>
      </c>
      <c r="BI157" s="157" t="s">
        <v>204</v>
      </c>
    </row>
    <row r="158" spans="1:61" s="2" customFormat="1" ht="24.2" customHeight="1" x14ac:dyDescent="0.2">
      <c r="A158" s="27"/>
      <c r="B158" s="145"/>
      <c r="C158" s="146" t="s">
        <v>163</v>
      </c>
      <c r="D158" s="146" t="s">
        <v>121</v>
      </c>
      <c r="E158" s="147" t="s">
        <v>205</v>
      </c>
      <c r="F158" s="148" t="s">
        <v>206</v>
      </c>
      <c r="G158" s="149" t="s">
        <v>148</v>
      </c>
      <c r="H158" s="150">
        <v>0</v>
      </c>
      <c r="I158" s="151">
        <v>13.96</v>
      </c>
      <c r="J158" s="151">
        <f t="shared" si="20"/>
        <v>0</v>
      </c>
      <c r="K158" s="152"/>
      <c r="L158" s="28"/>
      <c r="M158" s="153" t="s">
        <v>1</v>
      </c>
      <c r="N158" s="154" t="s">
        <v>37</v>
      </c>
      <c r="O158" s="155">
        <v>1.5009999999999999</v>
      </c>
      <c r="P158" s="155">
        <f t="shared" si="21"/>
        <v>0</v>
      </c>
      <c r="Q158" s="155">
        <v>0</v>
      </c>
      <c r="R158" s="155">
        <f t="shared" si="22"/>
        <v>0</v>
      </c>
      <c r="S158" s="155">
        <v>0</v>
      </c>
      <c r="T158" s="156">
        <f t="shared" si="23"/>
        <v>0</v>
      </c>
      <c r="U158" s="27"/>
      <c r="V158" s="27"/>
      <c r="W158" s="27"/>
      <c r="X158" s="27"/>
      <c r="Y158" s="27"/>
      <c r="Z158" s="27"/>
      <c r="AA158" s="27"/>
      <c r="AN158" s="157" t="s">
        <v>125</v>
      </c>
      <c r="AP158" s="157" t="s">
        <v>121</v>
      </c>
      <c r="AQ158" s="157" t="s">
        <v>82</v>
      </c>
      <c r="AU158" s="15" t="s">
        <v>119</v>
      </c>
      <c r="BA158" s="158">
        <f t="shared" si="24"/>
        <v>0</v>
      </c>
      <c r="BB158" s="158">
        <f t="shared" si="25"/>
        <v>0</v>
      </c>
      <c r="BC158" s="158">
        <f t="shared" si="26"/>
        <v>0</v>
      </c>
      <c r="BD158" s="158">
        <f t="shared" si="27"/>
        <v>0</v>
      </c>
      <c r="BE158" s="158">
        <f t="shared" si="28"/>
        <v>0</v>
      </c>
      <c r="BF158" s="15" t="s">
        <v>82</v>
      </c>
      <c r="BG158" s="158">
        <f t="shared" si="29"/>
        <v>0</v>
      </c>
      <c r="BH158" s="15" t="s">
        <v>125</v>
      </c>
      <c r="BI158" s="157" t="s">
        <v>207</v>
      </c>
    </row>
    <row r="159" spans="1:61" s="2" customFormat="1" ht="21.75" customHeight="1" x14ac:dyDescent="0.2">
      <c r="A159" s="27"/>
      <c r="B159" s="145"/>
      <c r="C159" s="167" t="s">
        <v>208</v>
      </c>
      <c r="D159" s="167" t="s">
        <v>186</v>
      </c>
      <c r="E159" s="168" t="s">
        <v>209</v>
      </c>
      <c r="F159" s="169" t="s">
        <v>210</v>
      </c>
      <c r="G159" s="170" t="s">
        <v>189</v>
      </c>
      <c r="H159" s="171">
        <v>0</v>
      </c>
      <c r="I159" s="172">
        <v>9.7200000000000006</v>
      </c>
      <c r="J159" s="172">
        <f t="shared" si="20"/>
        <v>0</v>
      </c>
      <c r="K159" s="173"/>
      <c r="L159" s="174"/>
      <c r="M159" s="175" t="s">
        <v>1</v>
      </c>
      <c r="N159" s="176" t="s">
        <v>37</v>
      </c>
      <c r="O159" s="155">
        <v>0</v>
      </c>
      <c r="P159" s="155">
        <f t="shared" si="21"/>
        <v>0</v>
      </c>
      <c r="Q159" s="155">
        <v>1</v>
      </c>
      <c r="R159" s="155">
        <f t="shared" si="22"/>
        <v>0</v>
      </c>
      <c r="S159" s="155">
        <v>0</v>
      </c>
      <c r="T159" s="156">
        <f t="shared" si="23"/>
        <v>0</v>
      </c>
      <c r="U159" s="27"/>
      <c r="V159" s="27"/>
      <c r="W159" s="27"/>
      <c r="X159" s="27"/>
      <c r="Y159" s="27"/>
      <c r="Z159" s="27"/>
      <c r="AA159" s="27"/>
      <c r="AN159" s="157" t="s">
        <v>134</v>
      </c>
      <c r="AP159" s="157" t="s">
        <v>186</v>
      </c>
      <c r="AQ159" s="157" t="s">
        <v>82</v>
      </c>
      <c r="AU159" s="15" t="s">
        <v>119</v>
      </c>
      <c r="BA159" s="158">
        <f t="shared" si="24"/>
        <v>0</v>
      </c>
      <c r="BB159" s="158">
        <f t="shared" si="25"/>
        <v>0</v>
      </c>
      <c r="BC159" s="158">
        <f t="shared" si="26"/>
        <v>0</v>
      </c>
      <c r="BD159" s="158">
        <f t="shared" si="27"/>
        <v>0</v>
      </c>
      <c r="BE159" s="158">
        <f t="shared" si="28"/>
        <v>0</v>
      </c>
      <c r="BF159" s="15" t="s">
        <v>82</v>
      </c>
      <c r="BG159" s="158">
        <f t="shared" si="29"/>
        <v>0</v>
      </c>
      <c r="BH159" s="15" t="s">
        <v>125</v>
      </c>
      <c r="BI159" s="157" t="s">
        <v>211</v>
      </c>
    </row>
    <row r="160" spans="1:61" s="2" customFormat="1" ht="21.75" customHeight="1" x14ac:dyDescent="0.2">
      <c r="A160" s="27"/>
      <c r="B160" s="145"/>
      <c r="C160" s="146" t="s">
        <v>167</v>
      </c>
      <c r="D160" s="146" t="s">
        <v>121</v>
      </c>
      <c r="E160" s="147" t="s">
        <v>212</v>
      </c>
      <c r="F160" s="148" t="s">
        <v>509</v>
      </c>
      <c r="G160" s="149" t="s">
        <v>124</v>
      </c>
      <c r="H160" s="150">
        <v>1484</v>
      </c>
      <c r="I160" s="151">
        <v>0.4</v>
      </c>
      <c r="J160" s="151">
        <f t="shared" si="20"/>
        <v>593.6</v>
      </c>
      <c r="K160" s="152"/>
      <c r="L160" s="28"/>
      <c r="M160" s="153" t="s">
        <v>1</v>
      </c>
      <c r="N160" s="154" t="s">
        <v>37</v>
      </c>
      <c r="O160" s="155">
        <v>1.7000000000000001E-2</v>
      </c>
      <c r="P160" s="155">
        <f t="shared" si="21"/>
        <v>25.228000000000002</v>
      </c>
      <c r="Q160" s="155">
        <v>0</v>
      </c>
      <c r="R160" s="155">
        <f t="shared" si="22"/>
        <v>0</v>
      </c>
      <c r="S160" s="155">
        <v>0</v>
      </c>
      <c r="T160" s="156">
        <f t="shared" si="23"/>
        <v>0</v>
      </c>
      <c r="U160" s="27"/>
      <c r="V160" s="27"/>
      <c r="W160" s="27"/>
      <c r="X160" s="27"/>
      <c r="Y160" s="27"/>
      <c r="Z160" s="27"/>
      <c r="AA160" s="27"/>
      <c r="AN160" s="157" t="s">
        <v>125</v>
      </c>
      <c r="AP160" s="157" t="s">
        <v>121</v>
      </c>
      <c r="AQ160" s="157" t="s">
        <v>82</v>
      </c>
      <c r="AU160" s="15" t="s">
        <v>119</v>
      </c>
      <c r="BA160" s="158">
        <f t="shared" si="24"/>
        <v>0</v>
      </c>
      <c r="BB160" s="158">
        <f t="shared" si="25"/>
        <v>593.6</v>
      </c>
      <c r="BC160" s="158">
        <f t="shared" si="26"/>
        <v>0</v>
      </c>
      <c r="BD160" s="158">
        <f t="shared" si="27"/>
        <v>0</v>
      </c>
      <c r="BE160" s="158">
        <f t="shared" si="28"/>
        <v>0</v>
      </c>
      <c r="BF160" s="15" t="s">
        <v>82</v>
      </c>
      <c r="BG160" s="158">
        <f t="shared" si="29"/>
        <v>593.6</v>
      </c>
      <c r="BH160" s="15" t="s">
        <v>125</v>
      </c>
      <c r="BI160" s="157" t="s">
        <v>213</v>
      </c>
    </row>
    <row r="161" spans="1:61" s="12" customFormat="1" ht="22.9" customHeight="1" x14ac:dyDescent="0.2">
      <c r="B161" s="133"/>
      <c r="D161" s="134" t="s">
        <v>70</v>
      </c>
      <c r="E161" s="143" t="s">
        <v>82</v>
      </c>
      <c r="F161" s="143" t="s">
        <v>214</v>
      </c>
      <c r="J161" s="144">
        <f>BG161</f>
        <v>0</v>
      </c>
      <c r="L161" s="133"/>
      <c r="M161" s="137"/>
      <c r="N161" s="138"/>
      <c r="O161" s="138"/>
      <c r="P161" s="139">
        <f>SUM(P162:P163)</f>
        <v>0</v>
      </c>
      <c r="Q161" s="138"/>
      <c r="R161" s="139">
        <f>SUM(R162:R163)</f>
        <v>0</v>
      </c>
      <c r="S161" s="138"/>
      <c r="T161" s="140">
        <f>SUM(T162:T163)</f>
        <v>0</v>
      </c>
      <c r="AN161" s="134" t="s">
        <v>78</v>
      </c>
      <c r="AP161" s="141" t="s">
        <v>70</v>
      </c>
      <c r="AQ161" s="141" t="s">
        <v>78</v>
      </c>
      <c r="AU161" s="134" t="s">
        <v>119</v>
      </c>
      <c r="BG161" s="142">
        <f>SUM(BG162:BG163)</f>
        <v>0</v>
      </c>
    </row>
    <row r="162" spans="1:61" s="2" customFormat="1" ht="24.2" customHeight="1" x14ac:dyDescent="0.2">
      <c r="A162" s="27"/>
      <c r="B162" s="145"/>
      <c r="C162" s="146" t="s">
        <v>215</v>
      </c>
      <c r="D162" s="146" t="s">
        <v>121</v>
      </c>
      <c r="E162" s="147" t="s">
        <v>216</v>
      </c>
      <c r="F162" s="148" t="s">
        <v>217</v>
      </c>
      <c r="G162" s="149" t="s">
        <v>148</v>
      </c>
      <c r="H162" s="150">
        <v>0</v>
      </c>
      <c r="I162" s="151">
        <v>11.09</v>
      </c>
      <c r="J162" s="151">
        <f>ROUND(I162*H162,2)</f>
        <v>0</v>
      </c>
      <c r="K162" s="152"/>
      <c r="L162" s="28"/>
      <c r="M162" s="153" t="s">
        <v>1</v>
      </c>
      <c r="N162" s="154" t="s">
        <v>37</v>
      </c>
      <c r="O162" s="155">
        <v>0.90800000000000003</v>
      </c>
      <c r="P162" s="155">
        <f>O162*H162</f>
        <v>0</v>
      </c>
      <c r="Q162" s="155">
        <v>1.63</v>
      </c>
      <c r="R162" s="155">
        <f>Q162*H162</f>
        <v>0</v>
      </c>
      <c r="S162" s="155">
        <v>0</v>
      </c>
      <c r="T162" s="156">
        <f>S162*H162</f>
        <v>0</v>
      </c>
      <c r="U162" s="27"/>
      <c r="V162" s="27"/>
      <c r="W162" s="27"/>
      <c r="X162" s="27"/>
      <c r="Y162" s="27"/>
      <c r="Z162" s="27"/>
      <c r="AA162" s="27"/>
      <c r="AN162" s="157" t="s">
        <v>125</v>
      </c>
      <c r="AP162" s="157" t="s">
        <v>121</v>
      </c>
      <c r="AQ162" s="157" t="s">
        <v>82</v>
      </c>
      <c r="AU162" s="15" t="s">
        <v>119</v>
      </c>
      <c r="BA162" s="158">
        <f>IF(N162="základná",J162,0)</f>
        <v>0</v>
      </c>
      <c r="BB162" s="158">
        <f>IF(N162="znížená",J162,0)</f>
        <v>0</v>
      </c>
      <c r="BC162" s="158">
        <f>IF(N162="zákl. prenesená",J162,0)</f>
        <v>0</v>
      </c>
      <c r="BD162" s="158">
        <f>IF(N162="zníž. prenesená",J162,0)</f>
        <v>0</v>
      </c>
      <c r="BE162" s="158">
        <f>IF(N162="nulová",J162,0)</f>
        <v>0</v>
      </c>
      <c r="BF162" s="15" t="s">
        <v>82</v>
      </c>
      <c r="BG162" s="158">
        <f>ROUND(I162*H162,2)</f>
        <v>0</v>
      </c>
      <c r="BH162" s="15" t="s">
        <v>125</v>
      </c>
      <c r="BI162" s="157" t="s">
        <v>218</v>
      </c>
    </row>
    <row r="163" spans="1:61" s="2" customFormat="1" ht="33" customHeight="1" x14ac:dyDescent="0.2">
      <c r="A163" s="27"/>
      <c r="B163" s="145"/>
      <c r="C163" s="146" t="s">
        <v>170</v>
      </c>
      <c r="D163" s="146" t="s">
        <v>121</v>
      </c>
      <c r="E163" s="147" t="s">
        <v>219</v>
      </c>
      <c r="F163" s="148" t="s">
        <v>220</v>
      </c>
      <c r="G163" s="149" t="s">
        <v>148</v>
      </c>
      <c r="H163" s="150">
        <v>0</v>
      </c>
      <c r="I163" s="151">
        <v>10.02</v>
      </c>
      <c r="J163" s="151">
        <f>ROUND(I163*H163,2)</f>
        <v>0</v>
      </c>
      <c r="K163" s="152"/>
      <c r="L163" s="28"/>
      <c r="M163" s="153" t="s">
        <v>1</v>
      </c>
      <c r="N163" s="154" t="s">
        <v>37</v>
      </c>
      <c r="O163" s="155">
        <v>0.87</v>
      </c>
      <c r="P163" s="155">
        <f>O163*H163</f>
        <v>0</v>
      </c>
      <c r="Q163" s="155">
        <v>1.665</v>
      </c>
      <c r="R163" s="155">
        <f>Q163*H163</f>
        <v>0</v>
      </c>
      <c r="S163" s="155">
        <v>0</v>
      </c>
      <c r="T163" s="156">
        <f>S163*H163</f>
        <v>0</v>
      </c>
      <c r="U163" s="27"/>
      <c r="V163" s="27"/>
      <c r="W163" s="27"/>
      <c r="X163" s="27"/>
      <c r="Y163" s="27"/>
      <c r="Z163" s="27"/>
      <c r="AA163" s="27"/>
      <c r="AN163" s="157" t="s">
        <v>125</v>
      </c>
      <c r="AP163" s="157" t="s">
        <v>121</v>
      </c>
      <c r="AQ163" s="157" t="s">
        <v>82</v>
      </c>
      <c r="AU163" s="15" t="s">
        <v>119</v>
      </c>
      <c r="BA163" s="158">
        <f>IF(N163="základná",J163,0)</f>
        <v>0</v>
      </c>
      <c r="BB163" s="158">
        <f>IF(N163="znížená",J163,0)</f>
        <v>0</v>
      </c>
      <c r="BC163" s="158">
        <f>IF(N163="zákl. prenesená",J163,0)</f>
        <v>0</v>
      </c>
      <c r="BD163" s="158">
        <f>IF(N163="zníž. prenesená",J163,0)</f>
        <v>0</v>
      </c>
      <c r="BE163" s="158">
        <f>IF(N163="nulová",J163,0)</f>
        <v>0</v>
      </c>
      <c r="BF163" s="15" t="s">
        <v>82</v>
      </c>
      <c r="BG163" s="158">
        <f>ROUND(I163*H163,2)</f>
        <v>0</v>
      </c>
      <c r="BH163" s="15" t="s">
        <v>125</v>
      </c>
      <c r="BI163" s="157" t="s">
        <v>221</v>
      </c>
    </row>
    <row r="164" spans="1:61" s="12" customFormat="1" ht="22.9" customHeight="1" x14ac:dyDescent="0.2">
      <c r="B164" s="133"/>
      <c r="D164" s="134" t="s">
        <v>70</v>
      </c>
      <c r="E164" s="143" t="s">
        <v>128</v>
      </c>
      <c r="F164" s="143" t="s">
        <v>222</v>
      </c>
      <c r="J164" s="144">
        <f>BG164</f>
        <v>0</v>
      </c>
      <c r="L164" s="133"/>
      <c r="M164" s="137"/>
      <c r="N164" s="138"/>
      <c r="O164" s="138"/>
      <c r="P164" s="139">
        <f>SUM(P165:P167)</f>
        <v>0</v>
      </c>
      <c r="Q164" s="138"/>
      <c r="R164" s="139">
        <f>SUM(R165:R167)</f>
        <v>0</v>
      </c>
      <c r="S164" s="138"/>
      <c r="T164" s="140">
        <f>SUM(T165:T167)</f>
        <v>0</v>
      </c>
      <c r="AN164" s="134" t="s">
        <v>78</v>
      </c>
      <c r="AP164" s="141" t="s">
        <v>70</v>
      </c>
      <c r="AQ164" s="141" t="s">
        <v>78</v>
      </c>
      <c r="AU164" s="134" t="s">
        <v>119</v>
      </c>
      <c r="BG164" s="142">
        <f>SUM(BG165:BG167)</f>
        <v>0</v>
      </c>
    </row>
    <row r="165" spans="1:61" s="2" customFormat="1" ht="16.5" customHeight="1" x14ac:dyDescent="0.2">
      <c r="A165" s="27"/>
      <c r="B165" s="145"/>
      <c r="C165" s="146" t="s">
        <v>223</v>
      </c>
      <c r="D165" s="146" t="s">
        <v>121</v>
      </c>
      <c r="E165" s="147" t="s">
        <v>224</v>
      </c>
      <c r="F165" s="148" t="s">
        <v>225</v>
      </c>
      <c r="G165" s="149" t="s">
        <v>148</v>
      </c>
      <c r="H165" s="150">
        <v>0</v>
      </c>
      <c r="I165" s="151">
        <v>90.98</v>
      </c>
      <c r="J165" s="151">
        <f>ROUND(I165*H165,2)</f>
        <v>0</v>
      </c>
      <c r="K165" s="152"/>
      <c r="L165" s="28"/>
      <c r="M165" s="153" t="s">
        <v>1</v>
      </c>
      <c r="N165" s="154" t="s">
        <v>37</v>
      </c>
      <c r="O165" s="155">
        <v>1.09243</v>
      </c>
      <c r="P165" s="155">
        <f>O165*H165</f>
        <v>0</v>
      </c>
      <c r="Q165" s="155">
        <v>2.3225634999999998</v>
      </c>
      <c r="R165" s="155">
        <f>Q165*H165</f>
        <v>0</v>
      </c>
      <c r="S165" s="155">
        <v>0</v>
      </c>
      <c r="T165" s="156">
        <f>S165*H165</f>
        <v>0</v>
      </c>
      <c r="U165" s="27"/>
      <c r="V165" s="27"/>
      <c r="W165" s="27"/>
      <c r="X165" s="27"/>
      <c r="Y165" s="27"/>
      <c r="Z165" s="27"/>
      <c r="AA165" s="27"/>
      <c r="AN165" s="157" t="s">
        <v>125</v>
      </c>
      <c r="AP165" s="157" t="s">
        <v>121</v>
      </c>
      <c r="AQ165" s="157" t="s">
        <v>82</v>
      </c>
      <c r="AU165" s="15" t="s">
        <v>119</v>
      </c>
      <c r="BA165" s="158">
        <f>IF(N165="základná",J165,0)</f>
        <v>0</v>
      </c>
      <c r="BB165" s="158">
        <f>IF(N165="znížená",J165,0)</f>
        <v>0</v>
      </c>
      <c r="BC165" s="158">
        <f>IF(N165="zákl. prenesená",J165,0)</f>
        <v>0</v>
      </c>
      <c r="BD165" s="158">
        <f>IF(N165="zníž. prenesená",J165,0)</f>
        <v>0</v>
      </c>
      <c r="BE165" s="158">
        <f>IF(N165="nulová",J165,0)</f>
        <v>0</v>
      </c>
      <c r="BF165" s="15" t="s">
        <v>82</v>
      </c>
      <c r="BG165" s="158">
        <f>ROUND(I165*H165,2)</f>
        <v>0</v>
      </c>
      <c r="BH165" s="15" t="s">
        <v>125</v>
      </c>
      <c r="BI165" s="157" t="s">
        <v>226</v>
      </c>
    </row>
    <row r="166" spans="1:61" s="2" customFormat="1" ht="24.2" customHeight="1" x14ac:dyDescent="0.2">
      <c r="A166" s="27"/>
      <c r="B166" s="145"/>
      <c r="C166" s="146" t="s">
        <v>174</v>
      </c>
      <c r="D166" s="146" t="s">
        <v>121</v>
      </c>
      <c r="E166" s="147" t="s">
        <v>227</v>
      </c>
      <c r="F166" s="148" t="s">
        <v>228</v>
      </c>
      <c r="G166" s="149" t="s">
        <v>229</v>
      </c>
      <c r="H166" s="150">
        <v>0</v>
      </c>
      <c r="I166" s="151">
        <v>8.0399999999999991</v>
      </c>
      <c r="J166" s="151">
        <f>ROUND(I166*H166,2)</f>
        <v>0</v>
      </c>
      <c r="K166" s="152"/>
      <c r="L166" s="28"/>
      <c r="M166" s="153" t="s">
        <v>1</v>
      </c>
      <c r="N166" s="154" t="s">
        <v>37</v>
      </c>
      <c r="O166" s="155">
        <v>2.0921799999999999</v>
      </c>
      <c r="P166" s="155">
        <f>O166*H166</f>
        <v>0</v>
      </c>
      <c r="Q166" s="155">
        <v>3.82E-3</v>
      </c>
      <c r="R166" s="155">
        <f>Q166*H166</f>
        <v>0</v>
      </c>
      <c r="S166" s="155">
        <v>0</v>
      </c>
      <c r="T166" s="156">
        <f>S166*H166</f>
        <v>0</v>
      </c>
      <c r="U166" s="27"/>
      <c r="V166" s="27"/>
      <c r="W166" s="27"/>
      <c r="X166" s="27"/>
      <c r="Y166" s="27"/>
      <c r="Z166" s="27"/>
      <c r="AA166" s="27"/>
      <c r="AN166" s="157" t="s">
        <v>125</v>
      </c>
      <c r="AP166" s="157" t="s">
        <v>121</v>
      </c>
      <c r="AQ166" s="157" t="s">
        <v>82</v>
      </c>
      <c r="AU166" s="15" t="s">
        <v>119</v>
      </c>
      <c r="BA166" s="158">
        <f>IF(N166="základná",J166,0)</f>
        <v>0</v>
      </c>
      <c r="BB166" s="158">
        <f>IF(N166="znížená",J166,0)</f>
        <v>0</v>
      </c>
      <c r="BC166" s="158">
        <f>IF(N166="zákl. prenesená",J166,0)</f>
        <v>0</v>
      </c>
      <c r="BD166" s="158">
        <f>IF(N166="zníž. prenesená",J166,0)</f>
        <v>0</v>
      </c>
      <c r="BE166" s="158">
        <f>IF(N166="nulová",J166,0)</f>
        <v>0</v>
      </c>
      <c r="BF166" s="15" t="s">
        <v>82</v>
      </c>
      <c r="BG166" s="158">
        <f>ROUND(I166*H166,2)</f>
        <v>0</v>
      </c>
      <c r="BH166" s="15" t="s">
        <v>125</v>
      </c>
      <c r="BI166" s="157" t="s">
        <v>230</v>
      </c>
    </row>
    <row r="167" spans="1:61" s="2" customFormat="1" ht="16.5" customHeight="1" x14ac:dyDescent="0.2">
      <c r="A167" s="27"/>
      <c r="B167" s="145"/>
      <c r="C167" s="167" t="s">
        <v>231</v>
      </c>
      <c r="D167" s="167" t="s">
        <v>186</v>
      </c>
      <c r="E167" s="168" t="s">
        <v>232</v>
      </c>
      <c r="F167" s="169" t="s">
        <v>233</v>
      </c>
      <c r="G167" s="170" t="s">
        <v>229</v>
      </c>
      <c r="H167" s="171">
        <v>0</v>
      </c>
      <c r="I167" s="172">
        <v>25.44</v>
      </c>
      <c r="J167" s="172">
        <f>ROUND(I167*H167,2)</f>
        <v>0</v>
      </c>
      <c r="K167" s="173"/>
      <c r="L167" s="174"/>
      <c r="M167" s="175" t="s">
        <v>1</v>
      </c>
      <c r="N167" s="176" t="s">
        <v>37</v>
      </c>
      <c r="O167" s="155">
        <v>0</v>
      </c>
      <c r="P167" s="155">
        <f>O167*H167</f>
        <v>0</v>
      </c>
      <c r="Q167" s="155">
        <v>0.03</v>
      </c>
      <c r="R167" s="155">
        <f>Q167*H167</f>
        <v>0</v>
      </c>
      <c r="S167" s="155">
        <v>0</v>
      </c>
      <c r="T167" s="156">
        <f>S167*H167</f>
        <v>0</v>
      </c>
      <c r="U167" s="27"/>
      <c r="V167" s="27"/>
      <c r="W167" s="27"/>
      <c r="X167" s="27"/>
      <c r="Y167" s="27"/>
      <c r="Z167" s="27"/>
      <c r="AA167" s="27"/>
      <c r="AN167" s="157" t="s">
        <v>134</v>
      </c>
      <c r="AP167" s="157" t="s">
        <v>186</v>
      </c>
      <c r="AQ167" s="157" t="s">
        <v>82</v>
      </c>
      <c r="AU167" s="15" t="s">
        <v>119</v>
      </c>
      <c r="BA167" s="158">
        <f>IF(N167="základná",J167,0)</f>
        <v>0</v>
      </c>
      <c r="BB167" s="158">
        <f>IF(N167="znížená",J167,0)</f>
        <v>0</v>
      </c>
      <c r="BC167" s="158">
        <f>IF(N167="zákl. prenesená",J167,0)</f>
        <v>0</v>
      </c>
      <c r="BD167" s="158">
        <f>IF(N167="zníž. prenesená",J167,0)</f>
        <v>0</v>
      </c>
      <c r="BE167" s="158">
        <f>IF(N167="nulová",J167,0)</f>
        <v>0</v>
      </c>
      <c r="BF167" s="15" t="s">
        <v>82</v>
      </c>
      <c r="BG167" s="158">
        <f>ROUND(I167*H167,2)</f>
        <v>0</v>
      </c>
      <c r="BH167" s="15" t="s">
        <v>125</v>
      </c>
      <c r="BI167" s="157" t="s">
        <v>234</v>
      </c>
    </row>
    <row r="168" spans="1:61" s="12" customFormat="1" ht="22.9" customHeight="1" x14ac:dyDescent="0.2">
      <c r="B168" s="133"/>
      <c r="D168" s="134" t="s">
        <v>70</v>
      </c>
      <c r="E168" s="143" t="s">
        <v>125</v>
      </c>
      <c r="F168" s="143" t="s">
        <v>235</v>
      </c>
      <c r="J168" s="144">
        <f>BG168</f>
        <v>0</v>
      </c>
      <c r="L168" s="133"/>
      <c r="M168" s="137"/>
      <c r="N168" s="138"/>
      <c r="O168" s="138"/>
      <c r="P168" s="139">
        <f>SUM(P169:P172)</f>
        <v>0</v>
      </c>
      <c r="Q168" s="138"/>
      <c r="R168" s="139">
        <f>SUM(R169:R172)</f>
        <v>0</v>
      </c>
      <c r="S168" s="138"/>
      <c r="T168" s="140">
        <f>SUM(T169:T172)</f>
        <v>0</v>
      </c>
      <c r="AN168" s="134" t="s">
        <v>78</v>
      </c>
      <c r="AP168" s="141" t="s">
        <v>70</v>
      </c>
      <c r="AQ168" s="141" t="s">
        <v>78</v>
      </c>
      <c r="AU168" s="134" t="s">
        <v>119</v>
      </c>
      <c r="BG168" s="142">
        <f>SUM(BG169:BG172)</f>
        <v>0</v>
      </c>
    </row>
    <row r="169" spans="1:61" s="2" customFormat="1" ht="33" customHeight="1" x14ac:dyDescent="0.2">
      <c r="A169" s="27"/>
      <c r="B169" s="145"/>
      <c r="C169" s="146" t="s">
        <v>177</v>
      </c>
      <c r="D169" s="146" t="s">
        <v>121</v>
      </c>
      <c r="E169" s="147" t="s">
        <v>236</v>
      </c>
      <c r="F169" s="148" t="s">
        <v>237</v>
      </c>
      <c r="G169" s="149" t="s">
        <v>148</v>
      </c>
      <c r="H169" s="150">
        <v>0</v>
      </c>
      <c r="I169" s="151">
        <v>35.200000000000003</v>
      </c>
      <c r="J169" s="151">
        <f>ROUND(I169*H169,2)</f>
        <v>0</v>
      </c>
      <c r="K169" s="152"/>
      <c r="L169" s="28"/>
      <c r="M169" s="153" t="s">
        <v>1</v>
      </c>
      <c r="N169" s="154" t="s">
        <v>37</v>
      </c>
      <c r="O169" s="155">
        <v>1.246</v>
      </c>
      <c r="P169" s="155">
        <f>O169*H169</f>
        <v>0</v>
      </c>
      <c r="Q169" s="155">
        <v>1.8907700000000001</v>
      </c>
      <c r="R169" s="155">
        <f>Q169*H169</f>
        <v>0</v>
      </c>
      <c r="S169" s="155">
        <v>0</v>
      </c>
      <c r="T169" s="156">
        <f>S169*H169</f>
        <v>0</v>
      </c>
      <c r="U169" s="27"/>
      <c r="V169" s="27"/>
      <c r="W169" s="27"/>
      <c r="X169" s="27"/>
      <c r="Y169" s="27"/>
      <c r="Z169" s="27"/>
      <c r="AA169" s="27"/>
      <c r="AN169" s="157" t="s">
        <v>125</v>
      </c>
      <c r="AP169" s="157" t="s">
        <v>121</v>
      </c>
      <c r="AQ169" s="157" t="s">
        <v>82</v>
      </c>
      <c r="AU169" s="15" t="s">
        <v>119</v>
      </c>
      <c r="BA169" s="158">
        <f>IF(N169="základná",J169,0)</f>
        <v>0</v>
      </c>
      <c r="BB169" s="158">
        <f>IF(N169="znížená",J169,0)</f>
        <v>0</v>
      </c>
      <c r="BC169" s="158">
        <f>IF(N169="zákl. prenesená",J169,0)</f>
        <v>0</v>
      </c>
      <c r="BD169" s="158">
        <f>IF(N169="zníž. prenesená",J169,0)</f>
        <v>0</v>
      </c>
      <c r="BE169" s="158">
        <f>IF(N169="nulová",J169,0)</f>
        <v>0</v>
      </c>
      <c r="BF169" s="15" t="s">
        <v>82</v>
      </c>
      <c r="BG169" s="158">
        <f>ROUND(I169*H169,2)</f>
        <v>0</v>
      </c>
      <c r="BH169" s="15" t="s">
        <v>125</v>
      </c>
      <c r="BI169" s="157" t="s">
        <v>238</v>
      </c>
    </row>
    <row r="170" spans="1:61" s="2" customFormat="1" ht="33" customHeight="1" x14ac:dyDescent="0.2">
      <c r="A170" s="27"/>
      <c r="B170" s="145"/>
      <c r="C170" s="146" t="s">
        <v>239</v>
      </c>
      <c r="D170" s="146" t="s">
        <v>121</v>
      </c>
      <c r="E170" s="147" t="s">
        <v>240</v>
      </c>
      <c r="F170" s="148" t="s">
        <v>241</v>
      </c>
      <c r="G170" s="149" t="s">
        <v>124</v>
      </c>
      <c r="H170" s="150">
        <v>0</v>
      </c>
      <c r="I170" s="151">
        <v>18.329999999999998</v>
      </c>
      <c r="J170" s="151">
        <f>ROUND(I170*H170,2)</f>
        <v>0</v>
      </c>
      <c r="K170" s="152"/>
      <c r="L170" s="28"/>
      <c r="M170" s="153" t="s">
        <v>1</v>
      </c>
      <c r="N170" s="154" t="s">
        <v>37</v>
      </c>
      <c r="O170" s="155">
        <v>0.51017999999999997</v>
      </c>
      <c r="P170" s="155">
        <f>O170*H170</f>
        <v>0</v>
      </c>
      <c r="Q170" s="155">
        <v>0.35773525</v>
      </c>
      <c r="R170" s="155">
        <f>Q170*H170</f>
        <v>0</v>
      </c>
      <c r="S170" s="155">
        <v>0</v>
      </c>
      <c r="T170" s="156">
        <f>S170*H170</f>
        <v>0</v>
      </c>
      <c r="U170" s="27"/>
      <c r="V170" s="27"/>
      <c r="W170" s="27"/>
      <c r="X170" s="27"/>
      <c r="Y170" s="27"/>
      <c r="Z170" s="27"/>
      <c r="AA170" s="27"/>
      <c r="AN170" s="157" t="s">
        <v>125</v>
      </c>
      <c r="AP170" s="157" t="s">
        <v>121</v>
      </c>
      <c r="AQ170" s="157" t="s">
        <v>82</v>
      </c>
      <c r="AU170" s="15" t="s">
        <v>119</v>
      </c>
      <c r="BA170" s="158">
        <f>IF(N170="základná",J170,0)</f>
        <v>0</v>
      </c>
      <c r="BB170" s="158">
        <f>IF(N170="znížená",J170,0)</f>
        <v>0</v>
      </c>
      <c r="BC170" s="158">
        <f>IF(N170="zákl. prenesená",J170,0)</f>
        <v>0</v>
      </c>
      <c r="BD170" s="158">
        <f>IF(N170="zníž. prenesená",J170,0)</f>
        <v>0</v>
      </c>
      <c r="BE170" s="158">
        <f>IF(N170="nulová",J170,0)</f>
        <v>0</v>
      </c>
      <c r="BF170" s="15" t="s">
        <v>82</v>
      </c>
      <c r="BG170" s="158">
        <f>ROUND(I170*H170,2)</f>
        <v>0</v>
      </c>
      <c r="BH170" s="15" t="s">
        <v>125</v>
      </c>
      <c r="BI170" s="157" t="s">
        <v>242</v>
      </c>
    </row>
    <row r="171" spans="1:61" s="2" customFormat="1" ht="33" customHeight="1" x14ac:dyDescent="0.2">
      <c r="A171" s="27"/>
      <c r="B171" s="145"/>
      <c r="C171" s="146" t="s">
        <v>181</v>
      </c>
      <c r="D171" s="146" t="s">
        <v>121</v>
      </c>
      <c r="E171" s="147" t="s">
        <v>243</v>
      </c>
      <c r="F171" s="148" t="s">
        <v>244</v>
      </c>
      <c r="G171" s="149" t="s">
        <v>148</v>
      </c>
      <c r="H171" s="150">
        <v>0</v>
      </c>
      <c r="I171" s="151">
        <v>27</v>
      </c>
      <c r="J171" s="151">
        <f>ROUND(I171*H171,2)</f>
        <v>0</v>
      </c>
      <c r="K171" s="152"/>
      <c r="L171" s="28"/>
      <c r="M171" s="153" t="s">
        <v>1</v>
      </c>
      <c r="N171" s="154" t="s">
        <v>37</v>
      </c>
      <c r="O171" s="155">
        <v>0.55300000000000005</v>
      </c>
      <c r="P171" s="155">
        <f>O171*H171</f>
        <v>0</v>
      </c>
      <c r="Q171" s="155">
        <v>2.3841600000000001</v>
      </c>
      <c r="R171" s="155">
        <f>Q171*H171</f>
        <v>0</v>
      </c>
      <c r="S171" s="155">
        <v>0</v>
      </c>
      <c r="T171" s="156">
        <f>S171*H171</f>
        <v>0</v>
      </c>
      <c r="U171" s="27"/>
      <c r="V171" s="27"/>
      <c r="W171" s="27"/>
      <c r="X171" s="27"/>
      <c r="Y171" s="27"/>
      <c r="Z171" s="27"/>
      <c r="AA171" s="27"/>
      <c r="AN171" s="157" t="s">
        <v>125</v>
      </c>
      <c r="AP171" s="157" t="s">
        <v>121</v>
      </c>
      <c r="AQ171" s="157" t="s">
        <v>82</v>
      </c>
      <c r="AU171" s="15" t="s">
        <v>119</v>
      </c>
      <c r="BA171" s="158">
        <f>IF(N171="základná",J171,0)</f>
        <v>0</v>
      </c>
      <c r="BB171" s="158">
        <f>IF(N171="znížená",J171,0)</f>
        <v>0</v>
      </c>
      <c r="BC171" s="158">
        <f>IF(N171="zákl. prenesená",J171,0)</f>
        <v>0</v>
      </c>
      <c r="BD171" s="158">
        <f>IF(N171="zníž. prenesená",J171,0)</f>
        <v>0</v>
      </c>
      <c r="BE171" s="158">
        <f>IF(N171="nulová",J171,0)</f>
        <v>0</v>
      </c>
      <c r="BF171" s="15" t="s">
        <v>82</v>
      </c>
      <c r="BG171" s="158">
        <f>ROUND(I171*H171,2)</f>
        <v>0</v>
      </c>
      <c r="BH171" s="15" t="s">
        <v>125</v>
      </c>
      <c r="BI171" s="157" t="s">
        <v>245</v>
      </c>
    </row>
    <row r="172" spans="1:61" s="2" customFormat="1" ht="37.9" customHeight="1" x14ac:dyDescent="0.2">
      <c r="A172" s="27"/>
      <c r="B172" s="145"/>
      <c r="C172" s="146" t="s">
        <v>246</v>
      </c>
      <c r="D172" s="146" t="s">
        <v>121</v>
      </c>
      <c r="E172" s="147" t="s">
        <v>247</v>
      </c>
      <c r="F172" s="148" t="s">
        <v>248</v>
      </c>
      <c r="G172" s="149" t="s">
        <v>124</v>
      </c>
      <c r="H172" s="150">
        <v>0</v>
      </c>
      <c r="I172" s="151">
        <v>115.12</v>
      </c>
      <c r="J172" s="151">
        <f>ROUND(I172*H172,2)</f>
        <v>0</v>
      </c>
      <c r="K172" s="152"/>
      <c r="L172" s="28"/>
      <c r="M172" s="153" t="s">
        <v>1</v>
      </c>
      <c r="N172" s="154" t="s">
        <v>37</v>
      </c>
      <c r="O172" s="155">
        <v>1.1259999999999999</v>
      </c>
      <c r="P172" s="155">
        <f>O172*H172</f>
        <v>0</v>
      </c>
      <c r="Q172" s="155">
        <v>0.70772000000000002</v>
      </c>
      <c r="R172" s="155">
        <f>Q172*H172</f>
        <v>0</v>
      </c>
      <c r="S172" s="155">
        <v>0</v>
      </c>
      <c r="T172" s="156">
        <f>S172*H172</f>
        <v>0</v>
      </c>
      <c r="U172" s="27"/>
      <c r="V172" s="27"/>
      <c r="W172" s="27"/>
      <c r="X172" s="27"/>
      <c r="Y172" s="27"/>
      <c r="Z172" s="27"/>
      <c r="AA172" s="27"/>
      <c r="AN172" s="157" t="s">
        <v>125</v>
      </c>
      <c r="AP172" s="157" t="s">
        <v>121</v>
      </c>
      <c r="AQ172" s="157" t="s">
        <v>82</v>
      </c>
      <c r="AU172" s="15" t="s">
        <v>119</v>
      </c>
      <c r="BA172" s="158">
        <f>IF(N172="základná",J172,0)</f>
        <v>0</v>
      </c>
      <c r="BB172" s="158">
        <f>IF(N172="znížená",J172,0)</f>
        <v>0</v>
      </c>
      <c r="BC172" s="158">
        <f>IF(N172="zákl. prenesená",J172,0)</f>
        <v>0</v>
      </c>
      <c r="BD172" s="158">
        <f>IF(N172="zníž. prenesená",J172,0)</f>
        <v>0</v>
      </c>
      <c r="BE172" s="158">
        <f>IF(N172="nulová",J172,0)</f>
        <v>0</v>
      </c>
      <c r="BF172" s="15" t="s">
        <v>82</v>
      </c>
      <c r="BG172" s="158">
        <f>ROUND(I172*H172,2)</f>
        <v>0</v>
      </c>
      <c r="BH172" s="15" t="s">
        <v>125</v>
      </c>
      <c r="BI172" s="157" t="s">
        <v>249</v>
      </c>
    </row>
    <row r="173" spans="1:61" s="12" customFormat="1" ht="22.9" customHeight="1" x14ac:dyDescent="0.2">
      <c r="B173" s="133"/>
      <c r="D173" s="134" t="s">
        <v>70</v>
      </c>
      <c r="E173" s="143" t="s">
        <v>135</v>
      </c>
      <c r="F173" s="143" t="s">
        <v>250</v>
      </c>
      <c r="J173" s="144">
        <f>BG173</f>
        <v>13824.630000000001</v>
      </c>
      <c r="L173" s="133"/>
      <c r="M173" s="137"/>
      <c r="N173" s="138"/>
      <c r="O173" s="138"/>
      <c r="P173" s="139">
        <f>SUM(P174:P189)</f>
        <v>125.23720082295119</v>
      </c>
      <c r="Q173" s="138"/>
      <c r="R173" s="139">
        <f>SUM(R174:R189)</f>
        <v>493.77874000000003</v>
      </c>
      <c r="S173" s="138"/>
      <c r="T173" s="140">
        <f>SUM(T174:T189)</f>
        <v>0</v>
      </c>
      <c r="AN173" s="134" t="s">
        <v>78</v>
      </c>
      <c r="AP173" s="141" t="s">
        <v>70</v>
      </c>
      <c r="AQ173" s="141" t="s">
        <v>78</v>
      </c>
      <c r="AU173" s="134" t="s">
        <v>119</v>
      </c>
      <c r="BG173" s="142">
        <f>SUM(BG174:BG189)</f>
        <v>13824.630000000001</v>
      </c>
    </row>
    <row r="174" spans="1:61" s="2" customFormat="1" ht="24.2" customHeight="1" x14ac:dyDescent="0.2">
      <c r="A174" s="27"/>
      <c r="B174" s="145"/>
      <c r="C174" s="146" t="s">
        <v>184</v>
      </c>
      <c r="D174" s="146" t="s">
        <v>121</v>
      </c>
      <c r="E174" s="147" t="s">
        <v>251</v>
      </c>
      <c r="F174" s="148" t="s">
        <v>252</v>
      </c>
      <c r="G174" s="149" t="s">
        <v>124</v>
      </c>
      <c r="H174" s="150">
        <v>0</v>
      </c>
      <c r="I174" s="151">
        <v>3.2</v>
      </c>
      <c r="J174" s="151">
        <f>ROUND(I174*H174,2)</f>
        <v>0</v>
      </c>
      <c r="K174" s="152"/>
      <c r="L174" s="28"/>
      <c r="M174" s="153" t="s">
        <v>1</v>
      </c>
      <c r="N174" s="154" t="s">
        <v>37</v>
      </c>
      <c r="O174" s="155">
        <v>2.912E-2</v>
      </c>
      <c r="P174" s="155">
        <f>O174*H174</f>
        <v>0</v>
      </c>
      <c r="Q174" s="155">
        <v>0.42531999999999998</v>
      </c>
      <c r="R174" s="155">
        <f>Q174*H174</f>
        <v>0</v>
      </c>
      <c r="S174" s="155">
        <v>0</v>
      </c>
      <c r="T174" s="156">
        <f>S174*H174</f>
        <v>0</v>
      </c>
      <c r="U174" s="27"/>
      <c r="V174" s="27"/>
      <c r="W174" s="27"/>
      <c r="X174" s="27"/>
      <c r="Y174" s="27"/>
      <c r="Z174" s="27"/>
      <c r="AA174" s="27"/>
      <c r="AN174" s="157" t="s">
        <v>125</v>
      </c>
      <c r="AP174" s="157" t="s">
        <v>121</v>
      </c>
      <c r="AQ174" s="157" t="s">
        <v>82</v>
      </c>
      <c r="AU174" s="15" t="s">
        <v>119</v>
      </c>
      <c r="BA174" s="158">
        <f>IF(N174="základná",J174,0)</f>
        <v>0</v>
      </c>
      <c r="BB174" s="158">
        <f>IF(N174="znížená",J174,0)</f>
        <v>0</v>
      </c>
      <c r="BC174" s="158">
        <f>IF(N174="zákl. prenesená",J174,0)</f>
        <v>0</v>
      </c>
      <c r="BD174" s="158">
        <f>IF(N174="zníž. prenesená",J174,0)</f>
        <v>0</v>
      </c>
      <c r="BE174" s="158">
        <f>IF(N174="nulová",J174,0)</f>
        <v>0</v>
      </c>
      <c r="BF174" s="15" t="s">
        <v>82</v>
      </c>
      <c r="BG174" s="158">
        <f>ROUND(I174*H174,2)</f>
        <v>0</v>
      </c>
      <c r="BH174" s="15" t="s">
        <v>125</v>
      </c>
      <c r="BI174" s="157" t="s">
        <v>253</v>
      </c>
    </row>
    <row r="175" spans="1:61" s="2" customFormat="1" ht="37.9" customHeight="1" x14ac:dyDescent="0.2">
      <c r="A175" s="27"/>
      <c r="B175" s="145"/>
      <c r="C175" s="146" t="s">
        <v>254</v>
      </c>
      <c r="D175" s="146" t="s">
        <v>121</v>
      </c>
      <c r="E175" s="147" t="s">
        <v>255</v>
      </c>
      <c r="F175" s="148" t="s">
        <v>256</v>
      </c>
      <c r="G175" s="149" t="s">
        <v>124</v>
      </c>
      <c r="H175" s="150">
        <v>742</v>
      </c>
      <c r="I175" s="151">
        <v>7</v>
      </c>
      <c r="J175" s="151">
        <f>ROUND(I175*H175,2)</f>
        <v>5194</v>
      </c>
      <c r="K175" s="152"/>
      <c r="L175" s="28"/>
      <c r="M175" s="153" t="s">
        <v>1</v>
      </c>
      <c r="N175" s="154" t="s">
        <v>37</v>
      </c>
      <c r="O175" s="155">
        <v>3.5000000000000003E-2</v>
      </c>
      <c r="P175" s="155">
        <f>O175*H175</f>
        <v>25.970000000000002</v>
      </c>
      <c r="Q175" s="155">
        <v>0.45200000000000001</v>
      </c>
      <c r="R175" s="155">
        <f>Q175*H175</f>
        <v>335.38400000000001</v>
      </c>
      <c r="S175" s="155">
        <v>0</v>
      </c>
      <c r="T175" s="156">
        <f>S175*H175</f>
        <v>0</v>
      </c>
      <c r="U175" s="27"/>
      <c r="V175" s="27"/>
      <c r="W175" s="27"/>
      <c r="X175" s="27"/>
      <c r="Y175" s="27"/>
      <c r="Z175" s="27"/>
      <c r="AA175" s="27"/>
      <c r="AN175" s="157" t="s">
        <v>125</v>
      </c>
      <c r="AP175" s="157" t="s">
        <v>121</v>
      </c>
      <c r="AQ175" s="157" t="s">
        <v>82</v>
      </c>
      <c r="AU175" s="15" t="s">
        <v>119</v>
      </c>
      <c r="BA175" s="158">
        <f>IF(N175="základná",J175,0)</f>
        <v>0</v>
      </c>
      <c r="BB175" s="158">
        <f>IF(N175="znížená",J175,0)</f>
        <v>5194</v>
      </c>
      <c r="BC175" s="158">
        <f>IF(N175="zákl. prenesená",J175,0)</f>
        <v>0</v>
      </c>
      <c r="BD175" s="158">
        <f>IF(N175="zníž. prenesená",J175,0)</f>
        <v>0</v>
      </c>
      <c r="BE175" s="158">
        <f>IF(N175="nulová",J175,0)</f>
        <v>0</v>
      </c>
      <c r="BF175" s="15" t="s">
        <v>82</v>
      </c>
      <c r="BG175" s="158">
        <f>ROUND(I175*H175,2)</f>
        <v>5194</v>
      </c>
      <c r="BH175" s="15" t="s">
        <v>125</v>
      </c>
      <c r="BI175" s="157" t="s">
        <v>257</v>
      </c>
    </row>
    <row r="176" spans="1:61" s="2" customFormat="1" ht="24.2" customHeight="1" x14ac:dyDescent="0.2">
      <c r="A176" s="27"/>
      <c r="B176" s="145"/>
      <c r="C176" s="146" t="s">
        <v>190</v>
      </c>
      <c r="D176" s="146" t="s">
        <v>121</v>
      </c>
      <c r="E176" s="147" t="s">
        <v>258</v>
      </c>
      <c r="F176" s="148" t="s">
        <v>259</v>
      </c>
      <c r="G176" s="149" t="s">
        <v>124</v>
      </c>
      <c r="H176" s="150">
        <v>0</v>
      </c>
      <c r="I176" s="151">
        <v>0.74</v>
      </c>
      <c r="J176" s="151">
        <f>ROUND(I176*H176,2)</f>
        <v>0</v>
      </c>
      <c r="K176" s="152"/>
      <c r="L176" s="28"/>
      <c r="M176" s="153" t="s">
        <v>1</v>
      </c>
      <c r="N176" s="154" t="s">
        <v>37</v>
      </c>
      <c r="O176" s="155">
        <v>4.9000000000000002E-2</v>
      </c>
      <c r="P176" s="155">
        <f>O176*H176</f>
        <v>0</v>
      </c>
      <c r="Q176" s="155">
        <v>0.18776000000000001</v>
      </c>
      <c r="R176" s="155">
        <f>Q176*H176</f>
        <v>0</v>
      </c>
      <c r="S176" s="155">
        <v>0</v>
      </c>
      <c r="T176" s="156">
        <f>S176*H176</f>
        <v>0</v>
      </c>
      <c r="U176" s="27"/>
      <c r="V176" s="27"/>
      <c r="W176" s="27"/>
      <c r="X176" s="27"/>
      <c r="Y176" s="27"/>
      <c r="Z176" s="27"/>
      <c r="AA176" s="27"/>
      <c r="AN176" s="157" t="s">
        <v>125</v>
      </c>
      <c r="AP176" s="157" t="s">
        <v>121</v>
      </c>
      <c r="AQ176" s="157" t="s">
        <v>82</v>
      </c>
      <c r="AU176" s="15" t="s">
        <v>119</v>
      </c>
      <c r="BA176" s="158">
        <f>IF(N176="základná",J176,0)</f>
        <v>0</v>
      </c>
      <c r="BB176" s="158">
        <f>IF(N176="znížená",J176,0)</f>
        <v>0</v>
      </c>
      <c r="BC176" s="158">
        <f>IF(N176="zákl. prenesená",J176,0)</f>
        <v>0</v>
      </c>
      <c r="BD176" s="158">
        <f>IF(N176="zníž. prenesená",J176,0)</f>
        <v>0</v>
      </c>
      <c r="BE176" s="158">
        <f>IF(N176="nulová",J176,0)</f>
        <v>0</v>
      </c>
      <c r="BF176" s="15" t="s">
        <v>82</v>
      </c>
      <c r="BG176" s="158">
        <f>ROUND(I176*H176,2)</f>
        <v>0</v>
      </c>
      <c r="BH176" s="15" t="s">
        <v>125</v>
      </c>
      <c r="BI176" s="157" t="s">
        <v>260</v>
      </c>
    </row>
    <row r="177" spans="1:61" s="2" customFormat="1" ht="24.2" customHeight="1" x14ac:dyDescent="0.2">
      <c r="A177" s="27"/>
      <c r="B177" s="145"/>
      <c r="C177" s="146" t="s">
        <v>261</v>
      </c>
      <c r="D177" s="146" t="s">
        <v>121</v>
      </c>
      <c r="E177" s="147" t="s">
        <v>262</v>
      </c>
      <c r="F177" s="148" t="s">
        <v>263</v>
      </c>
      <c r="G177" s="149" t="s">
        <v>148</v>
      </c>
      <c r="H177" s="150">
        <v>84.809692536289859</v>
      </c>
      <c r="I177" s="151">
        <v>11.3</v>
      </c>
      <c r="J177" s="151">
        <f>ROUND(I177*H177,2)</f>
        <v>958.35</v>
      </c>
      <c r="K177" s="152"/>
      <c r="L177" s="28"/>
      <c r="M177" s="153" t="s">
        <v>1</v>
      </c>
      <c r="N177" s="154" t="s">
        <v>37</v>
      </c>
      <c r="O177" s="155">
        <v>0.90800000000000003</v>
      </c>
      <c r="P177" s="155">
        <f>O177*H177</f>
        <v>77.007200822951191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27"/>
      <c r="V177" s="27"/>
      <c r="W177" s="27"/>
      <c r="X177" s="27"/>
      <c r="Y177" s="27"/>
      <c r="Z177" s="27"/>
      <c r="AA177" s="27"/>
      <c r="AN177" s="157" t="s">
        <v>125</v>
      </c>
      <c r="AP177" s="157" t="s">
        <v>121</v>
      </c>
      <c r="AQ177" s="157" t="s">
        <v>82</v>
      </c>
      <c r="AU177" s="15" t="s">
        <v>119</v>
      </c>
      <c r="BA177" s="158">
        <f>IF(N177="základná",J177,0)</f>
        <v>0</v>
      </c>
      <c r="BB177" s="158">
        <f>IF(N177="znížená",J177,0)</f>
        <v>958.35</v>
      </c>
      <c r="BC177" s="158">
        <f>IF(N177="zákl. prenesená",J177,0)</f>
        <v>0</v>
      </c>
      <c r="BD177" s="158">
        <f>IF(N177="zníž. prenesená",J177,0)</f>
        <v>0</v>
      </c>
      <c r="BE177" s="158">
        <f>IF(N177="nulová",J177,0)</f>
        <v>0</v>
      </c>
      <c r="BF177" s="15" t="s">
        <v>82</v>
      </c>
      <c r="BG177" s="158">
        <f>ROUND(I177*H177,2)</f>
        <v>958.35</v>
      </c>
      <c r="BH177" s="15" t="s">
        <v>125</v>
      </c>
      <c r="BI177" s="157" t="s">
        <v>264</v>
      </c>
    </row>
    <row r="178" spans="1:61" s="13" customFormat="1" x14ac:dyDescent="0.2">
      <c r="B178" s="159"/>
      <c r="D178" s="160"/>
      <c r="E178" s="161" t="s">
        <v>1</v>
      </c>
      <c r="F178" s="162"/>
      <c r="H178" s="163"/>
      <c r="L178" s="159"/>
      <c r="M178" s="164"/>
      <c r="N178" s="165"/>
      <c r="O178" s="165"/>
      <c r="P178" s="165"/>
      <c r="Q178" s="165"/>
      <c r="R178" s="165"/>
      <c r="S178" s="165"/>
      <c r="T178" s="166"/>
      <c r="AP178" s="161" t="s">
        <v>150</v>
      </c>
      <c r="AQ178" s="161" t="s">
        <v>82</v>
      </c>
      <c r="AR178" s="13" t="s">
        <v>82</v>
      </c>
      <c r="AS178" s="13" t="s">
        <v>28</v>
      </c>
      <c r="AT178" s="13" t="s">
        <v>78</v>
      </c>
      <c r="AU178" s="161" t="s">
        <v>119</v>
      </c>
    </row>
    <row r="179" spans="1:61" s="2" customFormat="1" ht="33" customHeight="1" x14ac:dyDescent="0.2">
      <c r="A179" s="27"/>
      <c r="B179" s="145"/>
      <c r="C179" s="146" t="s">
        <v>193</v>
      </c>
      <c r="D179" s="146" t="s">
        <v>121</v>
      </c>
      <c r="E179" s="147" t="s">
        <v>265</v>
      </c>
      <c r="F179" s="148" t="s">
        <v>266</v>
      </c>
      <c r="G179" s="149" t="s">
        <v>124</v>
      </c>
      <c r="H179" s="150">
        <v>742</v>
      </c>
      <c r="I179" s="151">
        <v>0.54</v>
      </c>
      <c r="J179" s="151">
        <f>ROUND(I179*H179,2)</f>
        <v>400.68</v>
      </c>
      <c r="K179" s="152"/>
      <c r="L179" s="28"/>
      <c r="M179" s="153" t="s">
        <v>1</v>
      </c>
      <c r="N179" s="154" t="s">
        <v>37</v>
      </c>
      <c r="O179" s="155">
        <v>4.0000000000000001E-3</v>
      </c>
      <c r="P179" s="155">
        <f>O179*H179</f>
        <v>2.968</v>
      </c>
      <c r="Q179" s="155">
        <v>6.0099999999999997E-3</v>
      </c>
      <c r="R179" s="155">
        <f>Q179*H179</f>
        <v>4.4594199999999997</v>
      </c>
      <c r="S179" s="155">
        <v>0</v>
      </c>
      <c r="T179" s="156">
        <f>S179*H179</f>
        <v>0</v>
      </c>
      <c r="U179" s="27"/>
      <c r="V179" s="27"/>
      <c r="W179" s="27"/>
      <c r="X179" s="27"/>
      <c r="Y179" s="27"/>
      <c r="Z179" s="27"/>
      <c r="AA179" s="27"/>
      <c r="AN179" s="157" t="s">
        <v>125</v>
      </c>
      <c r="AP179" s="157" t="s">
        <v>121</v>
      </c>
      <c r="AQ179" s="157" t="s">
        <v>82</v>
      </c>
      <c r="AU179" s="15" t="s">
        <v>119</v>
      </c>
      <c r="BA179" s="158">
        <f>IF(N179="základná",J179,0)</f>
        <v>0</v>
      </c>
      <c r="BB179" s="158">
        <f>IF(N179="znížená",J179,0)</f>
        <v>400.68</v>
      </c>
      <c r="BC179" s="158">
        <f>IF(N179="zákl. prenesená",J179,0)</f>
        <v>0</v>
      </c>
      <c r="BD179" s="158">
        <f>IF(N179="zníž. prenesená",J179,0)</f>
        <v>0</v>
      </c>
      <c r="BE179" s="158">
        <f>IF(N179="nulová",J179,0)</f>
        <v>0</v>
      </c>
      <c r="BF179" s="15" t="s">
        <v>82</v>
      </c>
      <c r="BG179" s="158">
        <f>ROUND(I179*H179,2)</f>
        <v>400.68</v>
      </c>
      <c r="BH179" s="15" t="s">
        <v>125</v>
      </c>
      <c r="BI179" s="157" t="s">
        <v>267</v>
      </c>
    </row>
    <row r="180" spans="1:61" s="2" customFormat="1" ht="37.9" customHeight="1" x14ac:dyDescent="0.2">
      <c r="A180" s="27"/>
      <c r="B180" s="145"/>
      <c r="C180" s="146" t="s">
        <v>268</v>
      </c>
      <c r="D180" s="146" t="s">
        <v>121</v>
      </c>
      <c r="E180" s="147" t="s">
        <v>269</v>
      </c>
      <c r="F180" s="148" t="s">
        <v>270</v>
      </c>
      <c r="G180" s="149" t="s">
        <v>124</v>
      </c>
      <c r="H180" s="150">
        <v>0</v>
      </c>
      <c r="I180" s="151">
        <v>0.01</v>
      </c>
      <c r="J180" s="151">
        <f>ROUND(I180*H180,2)</f>
        <v>0</v>
      </c>
      <c r="K180" s="152"/>
      <c r="L180" s="28"/>
      <c r="M180" s="153" t="s">
        <v>1</v>
      </c>
      <c r="N180" s="154" t="s">
        <v>37</v>
      </c>
      <c r="O180" s="155">
        <v>2.0200000000000001E-3</v>
      </c>
      <c r="P180" s="155">
        <f>O180*H180</f>
        <v>0</v>
      </c>
      <c r="Q180" s="155">
        <v>6.0999999999999997E-4</v>
      </c>
      <c r="R180" s="155">
        <f>Q180*H180</f>
        <v>0</v>
      </c>
      <c r="S180" s="155">
        <v>0</v>
      </c>
      <c r="T180" s="156">
        <f>S180*H180</f>
        <v>0</v>
      </c>
      <c r="U180" s="27"/>
      <c r="V180" s="27"/>
      <c r="W180" s="27"/>
      <c r="X180" s="27"/>
      <c r="Y180" s="27"/>
      <c r="Z180" s="27"/>
      <c r="AA180" s="27"/>
      <c r="AN180" s="157" t="s">
        <v>125</v>
      </c>
      <c r="AP180" s="157" t="s">
        <v>121</v>
      </c>
      <c r="AQ180" s="157" t="s">
        <v>82</v>
      </c>
      <c r="AU180" s="15" t="s">
        <v>119</v>
      </c>
      <c r="BA180" s="158">
        <f>IF(N180="základná",J180,0)</f>
        <v>0</v>
      </c>
      <c r="BB180" s="158">
        <f>IF(N180="znížená",J180,0)</f>
        <v>0</v>
      </c>
      <c r="BC180" s="158">
        <f>IF(N180="zákl. prenesená",J180,0)</f>
        <v>0</v>
      </c>
      <c r="BD180" s="158">
        <f>IF(N180="zníž. prenesená",J180,0)</f>
        <v>0</v>
      </c>
      <c r="BE180" s="158">
        <f>IF(N180="nulová",J180,0)</f>
        <v>0</v>
      </c>
      <c r="BF180" s="15" t="s">
        <v>82</v>
      </c>
      <c r="BG180" s="158">
        <f>ROUND(I180*H180,2)</f>
        <v>0</v>
      </c>
      <c r="BH180" s="15" t="s">
        <v>125</v>
      </c>
      <c r="BI180" s="157" t="s">
        <v>271</v>
      </c>
    </row>
    <row r="181" spans="1:61" s="2" customFormat="1" ht="33" customHeight="1" x14ac:dyDescent="0.2">
      <c r="A181" s="27"/>
      <c r="B181" s="145"/>
      <c r="C181" s="146" t="s">
        <v>197</v>
      </c>
      <c r="D181" s="146" t="s">
        <v>121</v>
      </c>
      <c r="E181" s="147" t="s">
        <v>272</v>
      </c>
      <c r="F181" s="148" t="s">
        <v>273</v>
      </c>
      <c r="G181" s="149" t="s">
        <v>124</v>
      </c>
      <c r="H181" s="150">
        <v>0</v>
      </c>
      <c r="I181" s="151">
        <v>8.1</v>
      </c>
      <c r="J181" s="151">
        <f>ROUND(I181*H181,2)</f>
        <v>0</v>
      </c>
      <c r="K181" s="152"/>
      <c r="L181" s="28"/>
      <c r="M181" s="153" t="s">
        <v>1</v>
      </c>
      <c r="N181" s="154" t="s">
        <v>37</v>
      </c>
      <c r="O181" s="155">
        <v>1.6E-2</v>
      </c>
      <c r="P181" s="155">
        <f>O181*H181</f>
        <v>0</v>
      </c>
      <c r="Q181" s="155">
        <v>0.12087000000000001</v>
      </c>
      <c r="R181" s="155">
        <f>Q181*H181</f>
        <v>0</v>
      </c>
      <c r="S181" s="155">
        <v>0</v>
      </c>
      <c r="T181" s="156">
        <f>S181*H181</f>
        <v>0</v>
      </c>
      <c r="U181" s="27"/>
      <c r="V181" s="27"/>
      <c r="W181" s="27"/>
      <c r="X181" s="27"/>
      <c r="Y181" s="27"/>
      <c r="Z181" s="27"/>
      <c r="AA181" s="27"/>
      <c r="AN181" s="157" t="s">
        <v>125</v>
      </c>
      <c r="AP181" s="157" t="s">
        <v>121</v>
      </c>
      <c r="AQ181" s="157" t="s">
        <v>82</v>
      </c>
      <c r="AU181" s="15" t="s">
        <v>119</v>
      </c>
      <c r="BA181" s="158">
        <f>IF(N181="základná",J181,0)</f>
        <v>0</v>
      </c>
      <c r="BB181" s="158">
        <f>IF(N181="znížená",J181,0)</f>
        <v>0</v>
      </c>
      <c r="BC181" s="158">
        <f>IF(N181="zákl. prenesená",J181,0)</f>
        <v>0</v>
      </c>
      <c r="BD181" s="158">
        <f>IF(N181="zníž. prenesená",J181,0)</f>
        <v>0</v>
      </c>
      <c r="BE181" s="158">
        <f>IF(N181="nulová",J181,0)</f>
        <v>0</v>
      </c>
      <c r="BF181" s="15" t="s">
        <v>82</v>
      </c>
      <c r="BG181" s="158">
        <f>ROUND(I181*H181,2)</f>
        <v>0</v>
      </c>
      <c r="BH181" s="15" t="s">
        <v>125</v>
      </c>
      <c r="BI181" s="157" t="s">
        <v>274</v>
      </c>
    </row>
    <row r="182" spans="1:61" s="2" customFormat="1" ht="37.9" customHeight="1" x14ac:dyDescent="0.2">
      <c r="A182" s="27"/>
      <c r="B182" s="145"/>
      <c r="C182" s="146" t="s">
        <v>275</v>
      </c>
      <c r="D182" s="146" t="s">
        <v>121</v>
      </c>
      <c r="E182" s="147" t="s">
        <v>276</v>
      </c>
      <c r="F182" s="148" t="s">
        <v>277</v>
      </c>
      <c r="G182" s="149" t="s">
        <v>124</v>
      </c>
      <c r="H182" s="150">
        <v>1484</v>
      </c>
      <c r="I182" s="151">
        <v>4.9000000000000004</v>
      </c>
      <c r="J182" s="151">
        <f>ROUND(I182*H182,2)</f>
        <v>7271.6</v>
      </c>
      <c r="K182" s="152"/>
      <c r="L182" s="28"/>
      <c r="M182" s="153" t="s">
        <v>1</v>
      </c>
      <c r="N182" s="154" t="s">
        <v>37</v>
      </c>
      <c r="O182" s="155">
        <v>1.2999999999999999E-2</v>
      </c>
      <c r="P182" s="155">
        <f>O182*H182</f>
        <v>19.291999999999998</v>
      </c>
      <c r="Q182" s="155">
        <v>0.10373</v>
      </c>
      <c r="R182" s="155">
        <f>Q182*H182</f>
        <v>153.93531999999999</v>
      </c>
      <c r="S182" s="155">
        <v>0</v>
      </c>
      <c r="T182" s="156">
        <f>S182*H182</f>
        <v>0</v>
      </c>
      <c r="U182" s="27"/>
      <c r="V182" s="27"/>
      <c r="W182" s="27"/>
      <c r="X182" s="27"/>
      <c r="Y182" s="27"/>
      <c r="Z182" s="27"/>
      <c r="AA182" s="27"/>
      <c r="AN182" s="157" t="s">
        <v>125</v>
      </c>
      <c r="AP182" s="157" t="s">
        <v>121</v>
      </c>
      <c r="AQ182" s="157" t="s">
        <v>82</v>
      </c>
      <c r="AU182" s="15" t="s">
        <v>119</v>
      </c>
      <c r="BA182" s="158">
        <f>IF(N182="základná",J182,0)</f>
        <v>0</v>
      </c>
      <c r="BB182" s="158">
        <f>IF(N182="znížená",J182,0)</f>
        <v>7271.6</v>
      </c>
      <c r="BC182" s="158">
        <f>IF(N182="zákl. prenesená",J182,0)</f>
        <v>0</v>
      </c>
      <c r="BD182" s="158">
        <f>IF(N182="zníž. prenesená",J182,0)</f>
        <v>0</v>
      </c>
      <c r="BE182" s="158">
        <f>IF(N182="nulová",J182,0)</f>
        <v>0</v>
      </c>
      <c r="BF182" s="15" t="s">
        <v>82</v>
      </c>
      <c r="BG182" s="158">
        <f>ROUND(I182*H182,2)</f>
        <v>7271.6</v>
      </c>
      <c r="BH182" s="15" t="s">
        <v>125</v>
      </c>
      <c r="BI182" s="157" t="s">
        <v>278</v>
      </c>
    </row>
    <row r="183" spans="1:61" s="13" customFormat="1" x14ac:dyDescent="0.2">
      <c r="B183" s="159"/>
      <c r="D183" s="160"/>
      <c r="E183" s="161" t="s">
        <v>1</v>
      </c>
      <c r="F183" s="162"/>
      <c r="H183" s="163"/>
      <c r="L183" s="159"/>
      <c r="M183" s="164"/>
      <c r="N183" s="165"/>
      <c r="O183" s="165"/>
      <c r="P183" s="165"/>
      <c r="Q183" s="165"/>
      <c r="R183" s="165"/>
      <c r="S183" s="165"/>
      <c r="T183" s="166"/>
      <c r="AP183" s="161" t="s">
        <v>150</v>
      </c>
      <c r="AQ183" s="161" t="s">
        <v>82</v>
      </c>
      <c r="AR183" s="13" t="s">
        <v>82</v>
      </c>
      <c r="AS183" s="13" t="s">
        <v>28</v>
      </c>
      <c r="AT183" s="13" t="s">
        <v>78</v>
      </c>
      <c r="AU183" s="161" t="s">
        <v>119</v>
      </c>
    </row>
    <row r="184" spans="1:61" s="2" customFormat="1" ht="37.9" customHeight="1" x14ac:dyDescent="0.2">
      <c r="A184" s="27"/>
      <c r="B184" s="145"/>
      <c r="C184" s="146" t="s">
        <v>200</v>
      </c>
      <c r="D184" s="146" t="s">
        <v>121</v>
      </c>
      <c r="E184" s="147" t="s">
        <v>279</v>
      </c>
      <c r="F184" s="148" t="s">
        <v>280</v>
      </c>
      <c r="G184" s="149" t="s">
        <v>124</v>
      </c>
      <c r="H184" s="150">
        <v>0</v>
      </c>
      <c r="I184" s="151">
        <v>6.1</v>
      </c>
      <c r="J184" s="151">
        <f t="shared" ref="J184:J189" si="30">ROUND(I184*H184,2)</f>
        <v>0</v>
      </c>
      <c r="K184" s="152"/>
      <c r="L184" s="28"/>
      <c r="M184" s="153" t="s">
        <v>1</v>
      </c>
      <c r="N184" s="154" t="s">
        <v>37</v>
      </c>
      <c r="O184" s="155">
        <v>7.0999999999999994E-2</v>
      </c>
      <c r="P184" s="155">
        <f t="shared" ref="P184:P189" si="31">O184*H184</f>
        <v>0</v>
      </c>
      <c r="Q184" s="155">
        <v>0.12966</v>
      </c>
      <c r="R184" s="155">
        <f t="shared" ref="R184:R189" si="32">Q184*H184</f>
        <v>0</v>
      </c>
      <c r="S184" s="155">
        <v>0</v>
      </c>
      <c r="T184" s="156">
        <f t="shared" ref="T184:T189" si="33">S184*H184</f>
        <v>0</v>
      </c>
      <c r="U184" s="27"/>
      <c r="V184" s="27"/>
      <c r="W184" s="27"/>
      <c r="X184" s="27"/>
      <c r="Y184" s="27"/>
      <c r="Z184" s="27"/>
      <c r="AA184" s="27"/>
      <c r="AN184" s="157" t="s">
        <v>125</v>
      </c>
      <c r="AP184" s="157" t="s">
        <v>121</v>
      </c>
      <c r="AQ184" s="157" t="s">
        <v>82</v>
      </c>
      <c r="AU184" s="15" t="s">
        <v>119</v>
      </c>
      <c r="BA184" s="158">
        <f t="shared" ref="BA184:BA189" si="34">IF(N184="základná",J184,0)</f>
        <v>0</v>
      </c>
      <c r="BB184" s="158">
        <f t="shared" ref="BB184:BB189" si="35">IF(N184="znížená",J184,0)</f>
        <v>0</v>
      </c>
      <c r="BC184" s="158">
        <f t="shared" ref="BC184:BC189" si="36">IF(N184="zákl. prenesená",J184,0)</f>
        <v>0</v>
      </c>
      <c r="BD184" s="158">
        <f t="shared" ref="BD184:BD189" si="37">IF(N184="zníž. prenesená",J184,0)</f>
        <v>0</v>
      </c>
      <c r="BE184" s="158">
        <f t="shared" ref="BE184:BE189" si="38">IF(N184="nulová",J184,0)</f>
        <v>0</v>
      </c>
      <c r="BF184" s="15" t="s">
        <v>82</v>
      </c>
      <c r="BG184" s="158">
        <f t="shared" ref="BG184:BG189" si="39">ROUND(I184*H184,2)</f>
        <v>0</v>
      </c>
      <c r="BH184" s="15" t="s">
        <v>125</v>
      </c>
      <c r="BI184" s="157" t="s">
        <v>281</v>
      </c>
    </row>
    <row r="185" spans="1:61" s="2" customFormat="1" ht="24.2" customHeight="1" x14ac:dyDescent="0.2">
      <c r="A185" s="27"/>
      <c r="B185" s="145"/>
      <c r="C185" s="146" t="s">
        <v>282</v>
      </c>
      <c r="D185" s="146" t="s">
        <v>121</v>
      </c>
      <c r="E185" s="147" t="s">
        <v>283</v>
      </c>
      <c r="F185" s="148" t="s">
        <v>284</v>
      </c>
      <c r="G185" s="149" t="s">
        <v>124</v>
      </c>
      <c r="H185" s="150">
        <v>0</v>
      </c>
      <c r="I185" s="151">
        <v>15.6</v>
      </c>
      <c r="J185" s="151">
        <f t="shared" si="30"/>
        <v>0</v>
      </c>
      <c r="K185" s="152"/>
      <c r="L185" s="28"/>
      <c r="M185" s="153" t="s">
        <v>1</v>
      </c>
      <c r="N185" s="154" t="s">
        <v>37</v>
      </c>
      <c r="O185" s="155">
        <v>0.19550000000000001</v>
      </c>
      <c r="P185" s="155">
        <f t="shared" si="31"/>
        <v>0</v>
      </c>
      <c r="Q185" s="155">
        <v>0.112</v>
      </c>
      <c r="R185" s="155">
        <f t="shared" si="32"/>
        <v>0</v>
      </c>
      <c r="S185" s="155">
        <v>0</v>
      </c>
      <c r="T185" s="156">
        <f t="shared" si="33"/>
        <v>0</v>
      </c>
      <c r="U185" s="27"/>
      <c r="V185" s="27"/>
      <c r="W185" s="27"/>
      <c r="X185" s="27"/>
      <c r="Y185" s="27"/>
      <c r="Z185" s="27"/>
      <c r="AA185" s="27"/>
      <c r="AN185" s="157" t="s">
        <v>125</v>
      </c>
      <c r="AP185" s="157" t="s">
        <v>121</v>
      </c>
      <c r="AQ185" s="157" t="s">
        <v>82</v>
      </c>
      <c r="AU185" s="15" t="s">
        <v>119</v>
      </c>
      <c r="BA185" s="158">
        <f t="shared" si="34"/>
        <v>0</v>
      </c>
      <c r="BB185" s="158">
        <f t="shared" si="35"/>
        <v>0</v>
      </c>
      <c r="BC185" s="158">
        <f t="shared" si="36"/>
        <v>0</v>
      </c>
      <c r="BD185" s="158">
        <f t="shared" si="37"/>
        <v>0</v>
      </c>
      <c r="BE185" s="158">
        <f t="shared" si="38"/>
        <v>0</v>
      </c>
      <c r="BF185" s="15" t="s">
        <v>82</v>
      </c>
      <c r="BG185" s="158">
        <f t="shared" si="39"/>
        <v>0</v>
      </c>
      <c r="BH185" s="15" t="s">
        <v>125</v>
      </c>
      <c r="BI185" s="157" t="s">
        <v>285</v>
      </c>
    </row>
    <row r="186" spans="1:61" s="2" customFormat="1" ht="16.5" customHeight="1" x14ac:dyDescent="0.2">
      <c r="A186" s="27"/>
      <c r="B186" s="145"/>
      <c r="C186" s="167" t="s">
        <v>204</v>
      </c>
      <c r="D186" s="167" t="s">
        <v>186</v>
      </c>
      <c r="E186" s="168" t="s">
        <v>286</v>
      </c>
      <c r="F186" s="169" t="s">
        <v>287</v>
      </c>
      <c r="G186" s="170" t="s">
        <v>124</v>
      </c>
      <c r="H186" s="171">
        <v>0</v>
      </c>
      <c r="I186" s="172">
        <v>16.920000000000002</v>
      </c>
      <c r="J186" s="172">
        <f t="shared" si="30"/>
        <v>0</v>
      </c>
      <c r="K186" s="173"/>
      <c r="L186" s="174"/>
      <c r="M186" s="175" t="s">
        <v>1</v>
      </c>
      <c r="N186" s="176" t="s">
        <v>37</v>
      </c>
      <c r="O186" s="155">
        <v>0</v>
      </c>
      <c r="P186" s="155">
        <f t="shared" si="31"/>
        <v>0</v>
      </c>
      <c r="Q186" s="155">
        <v>0.18</v>
      </c>
      <c r="R186" s="155">
        <f t="shared" si="32"/>
        <v>0</v>
      </c>
      <c r="S186" s="155">
        <v>0</v>
      </c>
      <c r="T186" s="156">
        <f t="shared" si="33"/>
        <v>0</v>
      </c>
      <c r="U186" s="27"/>
      <c r="V186" s="27"/>
      <c r="W186" s="27"/>
      <c r="X186" s="27"/>
      <c r="Y186" s="27"/>
      <c r="Z186" s="27"/>
      <c r="AA186" s="27"/>
      <c r="AN186" s="157" t="s">
        <v>134</v>
      </c>
      <c r="AP186" s="157" t="s">
        <v>186</v>
      </c>
      <c r="AQ186" s="157" t="s">
        <v>82</v>
      </c>
      <c r="AU186" s="15" t="s">
        <v>119</v>
      </c>
      <c r="BA186" s="158">
        <f t="shared" si="34"/>
        <v>0</v>
      </c>
      <c r="BB186" s="158">
        <f t="shared" si="35"/>
        <v>0</v>
      </c>
      <c r="BC186" s="158">
        <f t="shared" si="36"/>
        <v>0</v>
      </c>
      <c r="BD186" s="158">
        <f t="shared" si="37"/>
        <v>0</v>
      </c>
      <c r="BE186" s="158">
        <f t="shared" si="38"/>
        <v>0</v>
      </c>
      <c r="BF186" s="15" t="s">
        <v>82</v>
      </c>
      <c r="BG186" s="158">
        <f t="shared" si="39"/>
        <v>0</v>
      </c>
      <c r="BH186" s="15" t="s">
        <v>125</v>
      </c>
      <c r="BI186" s="157" t="s">
        <v>288</v>
      </c>
    </row>
    <row r="187" spans="1:61" s="2" customFormat="1" ht="24.2" customHeight="1" x14ac:dyDescent="0.2">
      <c r="A187" s="27"/>
      <c r="B187" s="145"/>
      <c r="C187" s="146" t="s">
        <v>289</v>
      </c>
      <c r="D187" s="146" t="s">
        <v>121</v>
      </c>
      <c r="E187" s="147" t="s">
        <v>290</v>
      </c>
      <c r="F187" s="148" t="s">
        <v>291</v>
      </c>
      <c r="G187" s="149" t="s">
        <v>229</v>
      </c>
      <c r="H187" s="150">
        <v>0</v>
      </c>
      <c r="I187" s="151">
        <v>18.48</v>
      </c>
      <c r="J187" s="151">
        <f t="shared" si="30"/>
        <v>0</v>
      </c>
      <c r="K187" s="152"/>
      <c r="L187" s="28"/>
      <c r="M187" s="153" t="s">
        <v>1</v>
      </c>
      <c r="N187" s="154" t="s">
        <v>37</v>
      </c>
      <c r="O187" s="155">
        <v>0.19500000000000001</v>
      </c>
      <c r="P187" s="155">
        <f t="shared" si="31"/>
        <v>0</v>
      </c>
      <c r="Q187" s="155">
        <v>0.44087999999999999</v>
      </c>
      <c r="R187" s="155">
        <f t="shared" si="32"/>
        <v>0</v>
      </c>
      <c r="S187" s="155">
        <v>0</v>
      </c>
      <c r="T187" s="156">
        <f t="shared" si="33"/>
        <v>0</v>
      </c>
      <c r="U187" s="27"/>
      <c r="V187" s="27"/>
      <c r="W187" s="27"/>
      <c r="X187" s="27"/>
      <c r="Y187" s="27"/>
      <c r="Z187" s="27"/>
      <c r="AA187" s="27"/>
      <c r="AN187" s="157" t="s">
        <v>125</v>
      </c>
      <c r="AP187" s="157" t="s">
        <v>121</v>
      </c>
      <c r="AQ187" s="157" t="s">
        <v>82</v>
      </c>
      <c r="AU187" s="15" t="s">
        <v>119</v>
      </c>
      <c r="BA187" s="158">
        <f t="shared" si="34"/>
        <v>0</v>
      </c>
      <c r="BB187" s="158">
        <f t="shared" si="35"/>
        <v>0</v>
      </c>
      <c r="BC187" s="158">
        <f t="shared" si="36"/>
        <v>0</v>
      </c>
      <c r="BD187" s="158">
        <f t="shared" si="37"/>
        <v>0</v>
      </c>
      <c r="BE187" s="158">
        <f t="shared" si="38"/>
        <v>0</v>
      </c>
      <c r="BF187" s="15" t="s">
        <v>82</v>
      </c>
      <c r="BG187" s="158">
        <f t="shared" si="39"/>
        <v>0</v>
      </c>
      <c r="BH187" s="15" t="s">
        <v>125</v>
      </c>
      <c r="BI187" s="157" t="s">
        <v>292</v>
      </c>
    </row>
    <row r="188" spans="1:61" s="2" customFormat="1" ht="33" customHeight="1" x14ac:dyDescent="0.2">
      <c r="A188" s="27"/>
      <c r="B188" s="145"/>
      <c r="C188" s="146" t="s">
        <v>207</v>
      </c>
      <c r="D188" s="146" t="s">
        <v>121</v>
      </c>
      <c r="E188" s="147" t="s">
        <v>293</v>
      </c>
      <c r="F188" s="148" t="s">
        <v>294</v>
      </c>
      <c r="G188" s="149" t="s">
        <v>229</v>
      </c>
      <c r="H188" s="150">
        <v>0</v>
      </c>
      <c r="I188" s="151">
        <v>195.75</v>
      </c>
      <c r="J188" s="151">
        <f t="shared" si="30"/>
        <v>0</v>
      </c>
      <c r="K188" s="152"/>
      <c r="L188" s="28"/>
      <c r="M188" s="153" t="s">
        <v>1</v>
      </c>
      <c r="N188" s="154" t="s">
        <v>37</v>
      </c>
      <c r="O188" s="155">
        <v>0</v>
      </c>
      <c r="P188" s="155">
        <f t="shared" si="31"/>
        <v>0</v>
      </c>
      <c r="Q188" s="155">
        <v>0.66132999999999997</v>
      </c>
      <c r="R188" s="155">
        <f t="shared" si="32"/>
        <v>0</v>
      </c>
      <c r="S188" s="155">
        <v>0</v>
      </c>
      <c r="T188" s="156">
        <f t="shared" si="33"/>
        <v>0</v>
      </c>
      <c r="U188" s="27"/>
      <c r="V188" s="27"/>
      <c r="W188" s="27"/>
      <c r="X188" s="27"/>
      <c r="Y188" s="27"/>
      <c r="Z188" s="27"/>
      <c r="AA188" s="27"/>
      <c r="AN188" s="157" t="s">
        <v>125</v>
      </c>
      <c r="AP188" s="157" t="s">
        <v>121</v>
      </c>
      <c r="AQ188" s="157" t="s">
        <v>82</v>
      </c>
      <c r="AU188" s="15" t="s">
        <v>119</v>
      </c>
      <c r="BA188" s="158">
        <f t="shared" si="34"/>
        <v>0</v>
      </c>
      <c r="BB188" s="158">
        <f t="shared" si="35"/>
        <v>0</v>
      </c>
      <c r="BC188" s="158">
        <f t="shared" si="36"/>
        <v>0</v>
      </c>
      <c r="BD188" s="158">
        <f t="shared" si="37"/>
        <v>0</v>
      </c>
      <c r="BE188" s="158">
        <f t="shared" si="38"/>
        <v>0</v>
      </c>
      <c r="BF188" s="15" t="s">
        <v>82</v>
      </c>
      <c r="BG188" s="158">
        <f t="shared" si="39"/>
        <v>0</v>
      </c>
      <c r="BH188" s="15" t="s">
        <v>125</v>
      </c>
      <c r="BI188" s="157" t="s">
        <v>295</v>
      </c>
    </row>
    <row r="189" spans="1:61" s="2" customFormat="1" ht="33" customHeight="1" x14ac:dyDescent="0.2">
      <c r="A189" s="27"/>
      <c r="B189" s="145"/>
      <c r="C189" s="146" t="s">
        <v>296</v>
      </c>
      <c r="D189" s="146" t="s">
        <v>121</v>
      </c>
      <c r="E189" s="147" t="s">
        <v>297</v>
      </c>
      <c r="F189" s="148" t="s">
        <v>298</v>
      </c>
      <c r="G189" s="149" t="s">
        <v>124</v>
      </c>
      <c r="H189" s="150">
        <v>0</v>
      </c>
      <c r="I189" s="151">
        <v>0.35</v>
      </c>
      <c r="J189" s="151">
        <f t="shared" si="30"/>
        <v>0</v>
      </c>
      <c r="K189" s="152"/>
      <c r="L189" s="28"/>
      <c r="M189" s="153" t="s">
        <v>1</v>
      </c>
      <c r="N189" s="154" t="s">
        <v>37</v>
      </c>
      <c r="O189" s="155">
        <v>0.01</v>
      </c>
      <c r="P189" s="155">
        <f t="shared" si="31"/>
        <v>0</v>
      </c>
      <c r="Q189" s="155">
        <v>2.0786809999999999E-2</v>
      </c>
      <c r="R189" s="155">
        <f t="shared" si="32"/>
        <v>0</v>
      </c>
      <c r="S189" s="155">
        <v>0</v>
      </c>
      <c r="T189" s="156">
        <f t="shared" si="33"/>
        <v>0</v>
      </c>
      <c r="U189" s="27"/>
      <c r="V189" s="27"/>
      <c r="W189" s="27"/>
      <c r="X189" s="27"/>
      <c r="Y189" s="27"/>
      <c r="Z189" s="27"/>
      <c r="AA189" s="27"/>
      <c r="AN189" s="157" t="s">
        <v>125</v>
      </c>
      <c r="AP189" s="157" t="s">
        <v>121</v>
      </c>
      <c r="AQ189" s="157" t="s">
        <v>82</v>
      </c>
      <c r="AU189" s="15" t="s">
        <v>119</v>
      </c>
      <c r="BA189" s="158">
        <f t="shared" si="34"/>
        <v>0</v>
      </c>
      <c r="BB189" s="158">
        <f t="shared" si="35"/>
        <v>0</v>
      </c>
      <c r="BC189" s="158">
        <f t="shared" si="36"/>
        <v>0</v>
      </c>
      <c r="BD189" s="158">
        <f t="shared" si="37"/>
        <v>0</v>
      </c>
      <c r="BE189" s="158">
        <f t="shared" si="38"/>
        <v>0</v>
      </c>
      <c r="BF189" s="15" t="s">
        <v>82</v>
      </c>
      <c r="BG189" s="158">
        <f t="shared" si="39"/>
        <v>0</v>
      </c>
      <c r="BH189" s="15" t="s">
        <v>125</v>
      </c>
      <c r="BI189" s="157" t="s">
        <v>299</v>
      </c>
    </row>
    <row r="190" spans="1:61" s="12" customFormat="1" ht="22.9" customHeight="1" x14ac:dyDescent="0.2">
      <c r="B190" s="133"/>
      <c r="D190" s="134" t="s">
        <v>70</v>
      </c>
      <c r="E190" s="143" t="s">
        <v>134</v>
      </c>
      <c r="F190" s="143" t="s">
        <v>300</v>
      </c>
      <c r="J190" s="144">
        <f>BG190</f>
        <v>0</v>
      </c>
      <c r="L190" s="133"/>
      <c r="M190" s="137"/>
      <c r="N190" s="138"/>
      <c r="O190" s="138"/>
      <c r="P190" s="139">
        <f>SUM(P191:P197)</f>
        <v>0</v>
      </c>
      <c r="Q190" s="138"/>
      <c r="R190" s="139">
        <f>SUM(R191:R197)</f>
        <v>0</v>
      </c>
      <c r="S190" s="138"/>
      <c r="T190" s="140">
        <f>SUM(T191:T197)</f>
        <v>0</v>
      </c>
      <c r="AN190" s="134" t="s">
        <v>78</v>
      </c>
      <c r="AP190" s="141" t="s">
        <v>70</v>
      </c>
      <c r="AQ190" s="141" t="s">
        <v>78</v>
      </c>
      <c r="AU190" s="134" t="s">
        <v>119</v>
      </c>
      <c r="BG190" s="142">
        <f>SUM(BG191:BG197)</f>
        <v>0</v>
      </c>
    </row>
    <row r="191" spans="1:61" s="2" customFormat="1" ht="37.9" customHeight="1" x14ac:dyDescent="0.2">
      <c r="A191" s="27"/>
      <c r="B191" s="145"/>
      <c r="C191" s="146" t="s">
        <v>211</v>
      </c>
      <c r="D191" s="146" t="s">
        <v>121</v>
      </c>
      <c r="E191" s="147" t="s">
        <v>301</v>
      </c>
      <c r="F191" s="148" t="s">
        <v>302</v>
      </c>
      <c r="G191" s="149" t="s">
        <v>229</v>
      </c>
      <c r="H191" s="150">
        <v>0</v>
      </c>
      <c r="I191" s="151">
        <v>0.35</v>
      </c>
      <c r="J191" s="151">
        <f t="shared" ref="J191:J197" si="40">ROUND(I191*H191,2)</f>
        <v>0</v>
      </c>
      <c r="K191" s="152"/>
      <c r="L191" s="28"/>
      <c r="M191" s="153" t="s">
        <v>1</v>
      </c>
      <c r="N191" s="154" t="s">
        <v>37</v>
      </c>
      <c r="O191" s="155">
        <v>3.7999999999999999E-2</v>
      </c>
      <c r="P191" s="155">
        <f t="shared" ref="P191:P197" si="41">O191*H191</f>
        <v>0</v>
      </c>
      <c r="Q191" s="155">
        <v>0</v>
      </c>
      <c r="R191" s="155">
        <f t="shared" ref="R191:R197" si="42">Q191*H191</f>
        <v>0</v>
      </c>
      <c r="S191" s="155">
        <v>0</v>
      </c>
      <c r="T191" s="156">
        <f t="shared" ref="T191:T197" si="43">S191*H191</f>
        <v>0</v>
      </c>
      <c r="U191" s="27"/>
      <c r="V191" s="27"/>
      <c r="W191" s="27"/>
      <c r="X191" s="27"/>
      <c r="Y191" s="27"/>
      <c r="Z191" s="27"/>
      <c r="AA191" s="27"/>
      <c r="AN191" s="157" t="s">
        <v>125</v>
      </c>
      <c r="AP191" s="157" t="s">
        <v>121</v>
      </c>
      <c r="AQ191" s="157" t="s">
        <v>82</v>
      </c>
      <c r="AU191" s="15" t="s">
        <v>119</v>
      </c>
      <c r="BA191" s="158">
        <f t="shared" ref="BA191:BA197" si="44">IF(N191="základná",J191,0)</f>
        <v>0</v>
      </c>
      <c r="BB191" s="158">
        <f t="shared" ref="BB191:BB197" si="45">IF(N191="znížená",J191,0)</f>
        <v>0</v>
      </c>
      <c r="BC191" s="158">
        <f t="shared" ref="BC191:BC197" si="46">IF(N191="zákl. prenesená",J191,0)</f>
        <v>0</v>
      </c>
      <c r="BD191" s="158">
        <f t="shared" ref="BD191:BD197" si="47">IF(N191="zníž. prenesená",J191,0)</f>
        <v>0</v>
      </c>
      <c r="BE191" s="158">
        <f t="shared" ref="BE191:BE197" si="48">IF(N191="nulová",J191,0)</f>
        <v>0</v>
      </c>
      <c r="BF191" s="15" t="s">
        <v>82</v>
      </c>
      <c r="BG191" s="158">
        <f t="shared" ref="BG191:BG197" si="49">ROUND(I191*H191,2)</f>
        <v>0</v>
      </c>
      <c r="BH191" s="15" t="s">
        <v>125</v>
      </c>
      <c r="BI191" s="157" t="s">
        <v>303</v>
      </c>
    </row>
    <row r="192" spans="1:61" s="2" customFormat="1" ht="16.5" customHeight="1" x14ac:dyDescent="0.2">
      <c r="A192" s="27"/>
      <c r="B192" s="145"/>
      <c r="C192" s="167" t="s">
        <v>304</v>
      </c>
      <c r="D192" s="167" t="s">
        <v>186</v>
      </c>
      <c r="E192" s="168" t="s">
        <v>305</v>
      </c>
      <c r="F192" s="169" t="s">
        <v>306</v>
      </c>
      <c r="G192" s="170" t="s">
        <v>229</v>
      </c>
      <c r="H192" s="171">
        <v>0</v>
      </c>
      <c r="I192" s="172">
        <v>2.2799999999999998</v>
      </c>
      <c r="J192" s="172">
        <f t="shared" si="40"/>
        <v>0</v>
      </c>
      <c r="K192" s="173"/>
      <c r="L192" s="174"/>
      <c r="M192" s="175" t="s">
        <v>1</v>
      </c>
      <c r="N192" s="176" t="s">
        <v>37</v>
      </c>
      <c r="O192" s="155">
        <v>0</v>
      </c>
      <c r="P192" s="155">
        <f t="shared" si="41"/>
        <v>0</v>
      </c>
      <c r="Q192" s="155">
        <v>9.7999999999999997E-4</v>
      </c>
      <c r="R192" s="155">
        <f t="shared" si="42"/>
        <v>0</v>
      </c>
      <c r="S192" s="155">
        <v>0</v>
      </c>
      <c r="T192" s="156">
        <f t="shared" si="43"/>
        <v>0</v>
      </c>
      <c r="U192" s="27"/>
      <c r="V192" s="27"/>
      <c r="W192" s="27"/>
      <c r="X192" s="27"/>
      <c r="Y192" s="27"/>
      <c r="Z192" s="27"/>
      <c r="AA192" s="27"/>
      <c r="AN192" s="157" t="s">
        <v>134</v>
      </c>
      <c r="AP192" s="157" t="s">
        <v>186</v>
      </c>
      <c r="AQ192" s="157" t="s">
        <v>82</v>
      </c>
      <c r="AU192" s="15" t="s">
        <v>119</v>
      </c>
      <c r="BA192" s="158">
        <f t="shared" si="44"/>
        <v>0</v>
      </c>
      <c r="BB192" s="158">
        <f t="shared" si="45"/>
        <v>0</v>
      </c>
      <c r="BC192" s="158">
        <f t="shared" si="46"/>
        <v>0</v>
      </c>
      <c r="BD192" s="158">
        <f t="shared" si="47"/>
        <v>0</v>
      </c>
      <c r="BE192" s="158">
        <f t="shared" si="48"/>
        <v>0</v>
      </c>
      <c r="BF192" s="15" t="s">
        <v>82</v>
      </c>
      <c r="BG192" s="158">
        <f t="shared" si="49"/>
        <v>0</v>
      </c>
      <c r="BH192" s="15" t="s">
        <v>125</v>
      </c>
      <c r="BI192" s="157" t="s">
        <v>307</v>
      </c>
    </row>
    <row r="193" spans="1:61" s="2" customFormat="1" ht="24.2" customHeight="1" x14ac:dyDescent="0.2">
      <c r="A193" s="27"/>
      <c r="B193" s="145"/>
      <c r="C193" s="146" t="s">
        <v>213</v>
      </c>
      <c r="D193" s="146" t="s">
        <v>121</v>
      </c>
      <c r="E193" s="147" t="s">
        <v>308</v>
      </c>
      <c r="F193" s="148" t="s">
        <v>309</v>
      </c>
      <c r="G193" s="149" t="s">
        <v>310</v>
      </c>
      <c r="H193" s="150">
        <v>0</v>
      </c>
      <c r="I193" s="151">
        <v>260.85000000000002</v>
      </c>
      <c r="J193" s="151">
        <f t="shared" si="40"/>
        <v>0</v>
      </c>
      <c r="K193" s="152"/>
      <c r="L193" s="28"/>
      <c r="M193" s="153" t="s">
        <v>1</v>
      </c>
      <c r="N193" s="154" t="s">
        <v>37</v>
      </c>
      <c r="O193" s="155">
        <v>4.8220000000000001</v>
      </c>
      <c r="P193" s="155">
        <f t="shared" si="41"/>
        <v>0</v>
      </c>
      <c r="Q193" s="155">
        <v>1.5796433999999999</v>
      </c>
      <c r="R193" s="155">
        <f t="shared" si="42"/>
        <v>0</v>
      </c>
      <c r="S193" s="155">
        <v>0</v>
      </c>
      <c r="T193" s="156">
        <f t="shared" si="43"/>
        <v>0</v>
      </c>
      <c r="U193" s="27"/>
      <c r="V193" s="27"/>
      <c r="W193" s="27"/>
      <c r="X193" s="27"/>
      <c r="Y193" s="27"/>
      <c r="Z193" s="27"/>
      <c r="AA193" s="27"/>
      <c r="AN193" s="157" t="s">
        <v>125</v>
      </c>
      <c r="AP193" s="157" t="s">
        <v>121</v>
      </c>
      <c r="AQ193" s="157" t="s">
        <v>82</v>
      </c>
      <c r="AU193" s="15" t="s">
        <v>119</v>
      </c>
      <c r="BA193" s="158">
        <f t="shared" si="44"/>
        <v>0</v>
      </c>
      <c r="BB193" s="158">
        <f t="shared" si="45"/>
        <v>0</v>
      </c>
      <c r="BC193" s="158">
        <f t="shared" si="46"/>
        <v>0</v>
      </c>
      <c r="BD193" s="158">
        <f t="shared" si="47"/>
        <v>0</v>
      </c>
      <c r="BE193" s="158">
        <f t="shared" si="48"/>
        <v>0</v>
      </c>
      <c r="BF193" s="15" t="s">
        <v>82</v>
      </c>
      <c r="BG193" s="158">
        <f t="shared" si="49"/>
        <v>0</v>
      </c>
      <c r="BH193" s="15" t="s">
        <v>125</v>
      </c>
      <c r="BI193" s="157" t="s">
        <v>311</v>
      </c>
    </row>
    <row r="194" spans="1:61" s="2" customFormat="1" ht="21.75" customHeight="1" x14ac:dyDescent="0.2">
      <c r="A194" s="27"/>
      <c r="B194" s="145"/>
      <c r="C194" s="146" t="s">
        <v>312</v>
      </c>
      <c r="D194" s="146" t="s">
        <v>121</v>
      </c>
      <c r="E194" s="147" t="s">
        <v>313</v>
      </c>
      <c r="F194" s="148" t="s">
        <v>314</v>
      </c>
      <c r="G194" s="149" t="s">
        <v>310</v>
      </c>
      <c r="H194" s="150">
        <v>0</v>
      </c>
      <c r="I194" s="151">
        <v>864.63</v>
      </c>
      <c r="J194" s="151">
        <f t="shared" si="40"/>
        <v>0</v>
      </c>
      <c r="K194" s="152"/>
      <c r="L194" s="28"/>
      <c r="M194" s="153" t="s">
        <v>1</v>
      </c>
      <c r="N194" s="154" t="s">
        <v>37</v>
      </c>
      <c r="O194" s="155">
        <v>15.34084</v>
      </c>
      <c r="P194" s="155">
        <f t="shared" si="41"/>
        <v>0</v>
      </c>
      <c r="Q194" s="155">
        <v>2.5911400000000002</v>
      </c>
      <c r="R194" s="155">
        <f t="shared" si="42"/>
        <v>0</v>
      </c>
      <c r="S194" s="155">
        <v>0</v>
      </c>
      <c r="T194" s="156">
        <f t="shared" si="43"/>
        <v>0</v>
      </c>
      <c r="U194" s="27"/>
      <c r="V194" s="27"/>
      <c r="W194" s="27"/>
      <c r="X194" s="27"/>
      <c r="Y194" s="27"/>
      <c r="Z194" s="27"/>
      <c r="AA194" s="27"/>
      <c r="AN194" s="157" t="s">
        <v>125</v>
      </c>
      <c r="AP194" s="157" t="s">
        <v>121</v>
      </c>
      <c r="AQ194" s="157" t="s">
        <v>82</v>
      </c>
      <c r="AU194" s="15" t="s">
        <v>119</v>
      </c>
      <c r="BA194" s="158">
        <f t="shared" si="44"/>
        <v>0</v>
      </c>
      <c r="BB194" s="158">
        <f t="shared" si="45"/>
        <v>0</v>
      </c>
      <c r="BC194" s="158">
        <f t="shared" si="46"/>
        <v>0</v>
      </c>
      <c r="BD194" s="158">
        <f t="shared" si="47"/>
        <v>0</v>
      </c>
      <c r="BE194" s="158">
        <f t="shared" si="48"/>
        <v>0</v>
      </c>
      <c r="BF194" s="15" t="s">
        <v>82</v>
      </c>
      <c r="BG194" s="158">
        <f t="shared" si="49"/>
        <v>0</v>
      </c>
      <c r="BH194" s="15" t="s">
        <v>125</v>
      </c>
      <c r="BI194" s="157" t="s">
        <v>315</v>
      </c>
    </row>
    <row r="195" spans="1:61" s="2" customFormat="1" ht="24.2" customHeight="1" x14ac:dyDescent="0.2">
      <c r="A195" s="27"/>
      <c r="B195" s="145"/>
      <c r="C195" s="146" t="s">
        <v>218</v>
      </c>
      <c r="D195" s="146" t="s">
        <v>121</v>
      </c>
      <c r="E195" s="147" t="s">
        <v>316</v>
      </c>
      <c r="F195" s="148" t="s">
        <v>317</v>
      </c>
      <c r="G195" s="149" t="s">
        <v>310</v>
      </c>
      <c r="H195" s="150">
        <v>0</v>
      </c>
      <c r="I195" s="151">
        <v>74.62</v>
      </c>
      <c r="J195" s="151">
        <f t="shared" si="40"/>
        <v>0</v>
      </c>
      <c r="K195" s="152"/>
      <c r="L195" s="28"/>
      <c r="M195" s="153" t="s">
        <v>1</v>
      </c>
      <c r="N195" s="154" t="s">
        <v>37</v>
      </c>
      <c r="O195" s="155">
        <v>3.633</v>
      </c>
      <c r="P195" s="155">
        <f t="shared" si="41"/>
        <v>0</v>
      </c>
      <c r="Q195" s="155">
        <v>0.41424650000000002</v>
      </c>
      <c r="R195" s="155">
        <f t="shared" si="42"/>
        <v>0</v>
      </c>
      <c r="S195" s="155">
        <v>0</v>
      </c>
      <c r="T195" s="156">
        <f t="shared" si="43"/>
        <v>0</v>
      </c>
      <c r="U195" s="27"/>
      <c r="V195" s="27"/>
      <c r="W195" s="27"/>
      <c r="X195" s="27"/>
      <c r="Y195" s="27"/>
      <c r="Z195" s="27"/>
      <c r="AA195" s="27"/>
      <c r="AN195" s="157" t="s">
        <v>125</v>
      </c>
      <c r="AP195" s="157" t="s">
        <v>121</v>
      </c>
      <c r="AQ195" s="157" t="s">
        <v>82</v>
      </c>
      <c r="AU195" s="15" t="s">
        <v>119</v>
      </c>
      <c r="BA195" s="158">
        <f t="shared" si="44"/>
        <v>0</v>
      </c>
      <c r="BB195" s="158">
        <f t="shared" si="45"/>
        <v>0</v>
      </c>
      <c r="BC195" s="158">
        <f t="shared" si="46"/>
        <v>0</v>
      </c>
      <c r="BD195" s="158">
        <f t="shared" si="47"/>
        <v>0</v>
      </c>
      <c r="BE195" s="158">
        <f t="shared" si="48"/>
        <v>0</v>
      </c>
      <c r="BF195" s="15" t="s">
        <v>82</v>
      </c>
      <c r="BG195" s="158">
        <f t="shared" si="49"/>
        <v>0</v>
      </c>
      <c r="BH195" s="15" t="s">
        <v>125</v>
      </c>
      <c r="BI195" s="157" t="s">
        <v>318</v>
      </c>
    </row>
    <row r="196" spans="1:61" s="2" customFormat="1" ht="24.2" customHeight="1" x14ac:dyDescent="0.2">
      <c r="A196" s="27"/>
      <c r="B196" s="145"/>
      <c r="C196" s="146" t="s">
        <v>319</v>
      </c>
      <c r="D196" s="146" t="s">
        <v>121</v>
      </c>
      <c r="E196" s="147" t="s">
        <v>320</v>
      </c>
      <c r="F196" s="148" t="s">
        <v>321</v>
      </c>
      <c r="G196" s="149" t="s">
        <v>310</v>
      </c>
      <c r="H196" s="150">
        <v>0</v>
      </c>
      <c r="I196" s="151">
        <v>71.010000000000005</v>
      </c>
      <c r="J196" s="151">
        <f t="shared" si="40"/>
        <v>0</v>
      </c>
      <c r="K196" s="152"/>
      <c r="L196" s="28"/>
      <c r="M196" s="153" t="s">
        <v>1</v>
      </c>
      <c r="N196" s="154" t="s">
        <v>37</v>
      </c>
      <c r="O196" s="155">
        <v>3.6120000000000001</v>
      </c>
      <c r="P196" s="155">
        <f t="shared" si="41"/>
        <v>0</v>
      </c>
      <c r="Q196" s="155">
        <v>0.41064650000000003</v>
      </c>
      <c r="R196" s="155">
        <f t="shared" si="42"/>
        <v>0</v>
      </c>
      <c r="S196" s="155">
        <v>0</v>
      </c>
      <c r="T196" s="156">
        <f t="shared" si="43"/>
        <v>0</v>
      </c>
      <c r="U196" s="27"/>
      <c r="V196" s="27"/>
      <c r="W196" s="27"/>
      <c r="X196" s="27"/>
      <c r="Y196" s="27"/>
      <c r="Z196" s="27"/>
      <c r="AA196" s="27"/>
      <c r="AN196" s="157" t="s">
        <v>125</v>
      </c>
      <c r="AP196" s="157" t="s">
        <v>121</v>
      </c>
      <c r="AQ196" s="157" t="s">
        <v>82</v>
      </c>
      <c r="AU196" s="15" t="s">
        <v>119</v>
      </c>
      <c r="BA196" s="158">
        <f t="shared" si="44"/>
        <v>0</v>
      </c>
      <c r="BB196" s="158">
        <f t="shared" si="45"/>
        <v>0</v>
      </c>
      <c r="BC196" s="158">
        <f t="shared" si="46"/>
        <v>0</v>
      </c>
      <c r="BD196" s="158">
        <f t="shared" si="47"/>
        <v>0</v>
      </c>
      <c r="BE196" s="158">
        <f t="shared" si="48"/>
        <v>0</v>
      </c>
      <c r="BF196" s="15" t="s">
        <v>82</v>
      </c>
      <c r="BG196" s="158">
        <f t="shared" si="49"/>
        <v>0</v>
      </c>
      <c r="BH196" s="15" t="s">
        <v>125</v>
      </c>
      <c r="BI196" s="157" t="s">
        <v>322</v>
      </c>
    </row>
    <row r="197" spans="1:61" s="2" customFormat="1" ht="24.2" customHeight="1" x14ac:dyDescent="0.2">
      <c r="A197" s="27"/>
      <c r="B197" s="145"/>
      <c r="C197" s="146" t="s">
        <v>221</v>
      </c>
      <c r="D197" s="146" t="s">
        <v>121</v>
      </c>
      <c r="E197" s="147" t="s">
        <v>323</v>
      </c>
      <c r="F197" s="148" t="s">
        <v>324</v>
      </c>
      <c r="G197" s="149" t="s">
        <v>310</v>
      </c>
      <c r="H197" s="150">
        <v>0</v>
      </c>
      <c r="I197" s="151">
        <v>38.270000000000003</v>
      </c>
      <c r="J197" s="151">
        <f t="shared" si="40"/>
        <v>0</v>
      </c>
      <c r="K197" s="152"/>
      <c r="L197" s="28"/>
      <c r="M197" s="153" t="s">
        <v>1</v>
      </c>
      <c r="N197" s="154" t="s">
        <v>37</v>
      </c>
      <c r="O197" s="155">
        <v>1.4690000000000001</v>
      </c>
      <c r="P197" s="155">
        <f t="shared" si="41"/>
        <v>0</v>
      </c>
      <c r="Q197" s="155">
        <v>0.3058845</v>
      </c>
      <c r="R197" s="155">
        <f t="shared" si="42"/>
        <v>0</v>
      </c>
      <c r="S197" s="155">
        <v>0</v>
      </c>
      <c r="T197" s="156">
        <f t="shared" si="43"/>
        <v>0</v>
      </c>
      <c r="U197" s="27"/>
      <c r="V197" s="27"/>
      <c r="W197" s="27"/>
      <c r="X197" s="27"/>
      <c r="Y197" s="27"/>
      <c r="Z197" s="27"/>
      <c r="AA197" s="27"/>
      <c r="AN197" s="157" t="s">
        <v>125</v>
      </c>
      <c r="AP197" s="157" t="s">
        <v>121</v>
      </c>
      <c r="AQ197" s="157" t="s">
        <v>82</v>
      </c>
      <c r="AU197" s="15" t="s">
        <v>119</v>
      </c>
      <c r="BA197" s="158">
        <f t="shared" si="44"/>
        <v>0</v>
      </c>
      <c r="BB197" s="158">
        <f t="shared" si="45"/>
        <v>0</v>
      </c>
      <c r="BC197" s="158">
        <f t="shared" si="46"/>
        <v>0</v>
      </c>
      <c r="BD197" s="158">
        <f t="shared" si="47"/>
        <v>0</v>
      </c>
      <c r="BE197" s="158">
        <f t="shared" si="48"/>
        <v>0</v>
      </c>
      <c r="BF197" s="15" t="s">
        <v>82</v>
      </c>
      <c r="BG197" s="158">
        <f t="shared" si="49"/>
        <v>0</v>
      </c>
      <c r="BH197" s="15" t="s">
        <v>125</v>
      </c>
      <c r="BI197" s="157" t="s">
        <v>325</v>
      </c>
    </row>
    <row r="198" spans="1:61" s="12" customFormat="1" ht="22.9" customHeight="1" x14ac:dyDescent="0.2">
      <c r="B198" s="133"/>
      <c r="D198" s="134" t="s">
        <v>70</v>
      </c>
      <c r="E198" s="143" t="s">
        <v>151</v>
      </c>
      <c r="F198" s="143" t="s">
        <v>326</v>
      </c>
      <c r="J198" s="144">
        <f>BG198</f>
        <v>4772.51</v>
      </c>
      <c r="L198" s="133"/>
      <c r="M198" s="137"/>
      <c r="N198" s="138"/>
      <c r="O198" s="138"/>
      <c r="P198" s="139">
        <f>SUM(P199:P241)</f>
        <v>262.04562857142855</v>
      </c>
      <c r="Q198" s="138"/>
      <c r="R198" s="139">
        <f>SUM(R199:R241)</f>
        <v>0.31495191</v>
      </c>
      <c r="S198" s="138"/>
      <c r="T198" s="140">
        <f>SUM(T199:T241)</f>
        <v>0</v>
      </c>
      <c r="AN198" s="134" t="s">
        <v>78</v>
      </c>
      <c r="AP198" s="141" t="s">
        <v>70</v>
      </c>
      <c r="AQ198" s="141" t="s">
        <v>78</v>
      </c>
      <c r="AU198" s="134" t="s">
        <v>119</v>
      </c>
      <c r="BG198" s="142">
        <f>SUM(BG199:BG241)</f>
        <v>4772.51</v>
      </c>
    </row>
    <row r="199" spans="1:61" s="2" customFormat="1" ht="24.2" customHeight="1" x14ac:dyDescent="0.2">
      <c r="A199" s="27"/>
      <c r="B199" s="145"/>
      <c r="C199" s="146" t="s">
        <v>327</v>
      </c>
      <c r="D199" s="146" t="s">
        <v>121</v>
      </c>
      <c r="E199" s="147" t="s">
        <v>328</v>
      </c>
      <c r="F199" s="148" t="s">
        <v>329</v>
      </c>
      <c r="G199" s="149" t="s">
        <v>229</v>
      </c>
      <c r="H199" s="150">
        <v>0</v>
      </c>
      <c r="I199" s="151">
        <v>10.92</v>
      </c>
      <c r="J199" s="151">
        <f t="shared" ref="J199:J229" si="50">ROUND(I199*H199,2)</f>
        <v>0</v>
      </c>
      <c r="K199" s="152"/>
      <c r="L199" s="28"/>
      <c r="M199" s="153" t="s">
        <v>1</v>
      </c>
      <c r="N199" s="154" t="s">
        <v>37</v>
      </c>
      <c r="O199" s="155">
        <v>0.53</v>
      </c>
      <c r="P199" s="155">
        <f t="shared" ref="P199:P229" si="51">O199*H199</f>
        <v>0</v>
      </c>
      <c r="Q199" s="155">
        <v>5.1000000000000004E-4</v>
      </c>
      <c r="R199" s="155">
        <f t="shared" ref="R199:R229" si="52">Q199*H199</f>
        <v>0</v>
      </c>
      <c r="S199" s="155">
        <v>0</v>
      </c>
      <c r="T199" s="156">
        <f t="shared" ref="T199:T229" si="53">S199*H199</f>
        <v>0</v>
      </c>
      <c r="U199" s="27"/>
      <c r="V199" s="27"/>
      <c r="W199" s="27"/>
      <c r="X199" s="27"/>
      <c r="Y199" s="27"/>
      <c r="Z199" s="27"/>
      <c r="AA199" s="27"/>
      <c r="AN199" s="157" t="s">
        <v>125</v>
      </c>
      <c r="AP199" s="157" t="s">
        <v>121</v>
      </c>
      <c r="AQ199" s="157" t="s">
        <v>82</v>
      </c>
      <c r="AU199" s="15" t="s">
        <v>119</v>
      </c>
      <c r="BA199" s="158">
        <f t="shared" ref="BA199:BA229" si="54">IF(N199="základná",J199,0)</f>
        <v>0</v>
      </c>
      <c r="BB199" s="158">
        <f t="shared" ref="BB199:BB229" si="55">IF(N199="znížená",J199,0)</f>
        <v>0</v>
      </c>
      <c r="BC199" s="158">
        <f t="shared" ref="BC199:BC229" si="56">IF(N199="zákl. prenesená",J199,0)</f>
        <v>0</v>
      </c>
      <c r="BD199" s="158">
        <f t="shared" ref="BD199:BD229" si="57">IF(N199="zníž. prenesená",J199,0)</f>
        <v>0</v>
      </c>
      <c r="BE199" s="158">
        <f t="shared" ref="BE199:BE229" si="58">IF(N199="nulová",J199,0)</f>
        <v>0</v>
      </c>
      <c r="BF199" s="15" t="s">
        <v>82</v>
      </c>
      <c r="BG199" s="158">
        <f t="shared" ref="BG199:BG229" si="59">ROUND(I199*H199,2)</f>
        <v>0</v>
      </c>
      <c r="BH199" s="15" t="s">
        <v>125</v>
      </c>
      <c r="BI199" s="157" t="s">
        <v>330</v>
      </c>
    </row>
    <row r="200" spans="1:61" s="2" customFormat="1" ht="24.2" customHeight="1" x14ac:dyDescent="0.2">
      <c r="A200" s="27"/>
      <c r="B200" s="145"/>
      <c r="C200" s="167" t="s">
        <v>226</v>
      </c>
      <c r="D200" s="167" t="s">
        <v>186</v>
      </c>
      <c r="E200" s="168" t="s">
        <v>331</v>
      </c>
      <c r="F200" s="169" t="s">
        <v>332</v>
      </c>
      <c r="G200" s="170" t="s">
        <v>229</v>
      </c>
      <c r="H200" s="171">
        <v>0</v>
      </c>
      <c r="I200" s="172">
        <v>33</v>
      </c>
      <c r="J200" s="172">
        <f t="shared" si="50"/>
        <v>0</v>
      </c>
      <c r="K200" s="173"/>
      <c r="L200" s="174"/>
      <c r="M200" s="175" t="s">
        <v>1</v>
      </c>
      <c r="N200" s="176" t="s">
        <v>37</v>
      </c>
      <c r="O200" s="155">
        <v>0</v>
      </c>
      <c r="P200" s="155">
        <f t="shared" si="51"/>
        <v>0</v>
      </c>
      <c r="Q200" s="155">
        <v>1.2500000000000001E-2</v>
      </c>
      <c r="R200" s="155">
        <f t="shared" si="52"/>
        <v>0</v>
      </c>
      <c r="S200" s="155">
        <v>0</v>
      </c>
      <c r="T200" s="156">
        <f t="shared" si="53"/>
        <v>0</v>
      </c>
      <c r="U200" s="27"/>
      <c r="V200" s="27"/>
      <c r="W200" s="27"/>
      <c r="X200" s="27"/>
      <c r="Y200" s="27"/>
      <c r="Z200" s="27"/>
      <c r="AA200" s="27"/>
      <c r="AN200" s="157" t="s">
        <v>134</v>
      </c>
      <c r="AP200" s="157" t="s">
        <v>186</v>
      </c>
      <c r="AQ200" s="157" t="s">
        <v>82</v>
      </c>
      <c r="AU200" s="15" t="s">
        <v>119</v>
      </c>
      <c r="BA200" s="158">
        <f t="shared" si="54"/>
        <v>0</v>
      </c>
      <c r="BB200" s="158">
        <f t="shared" si="55"/>
        <v>0</v>
      </c>
      <c r="BC200" s="158">
        <f t="shared" si="56"/>
        <v>0</v>
      </c>
      <c r="BD200" s="158">
        <f t="shared" si="57"/>
        <v>0</v>
      </c>
      <c r="BE200" s="158">
        <f t="shared" si="58"/>
        <v>0</v>
      </c>
      <c r="BF200" s="15" t="s">
        <v>82</v>
      </c>
      <c r="BG200" s="158">
        <f t="shared" si="59"/>
        <v>0</v>
      </c>
      <c r="BH200" s="15" t="s">
        <v>125</v>
      </c>
      <c r="BI200" s="157" t="s">
        <v>333</v>
      </c>
    </row>
    <row r="201" spans="1:61" s="2" customFormat="1" ht="24.2" customHeight="1" x14ac:dyDescent="0.2">
      <c r="A201" s="27"/>
      <c r="B201" s="145"/>
      <c r="C201" s="146" t="s">
        <v>334</v>
      </c>
      <c r="D201" s="146" t="s">
        <v>121</v>
      </c>
      <c r="E201" s="147" t="s">
        <v>335</v>
      </c>
      <c r="F201" s="148" t="s">
        <v>336</v>
      </c>
      <c r="G201" s="149" t="s">
        <v>229</v>
      </c>
      <c r="H201" s="150">
        <v>0</v>
      </c>
      <c r="I201" s="151">
        <v>12.6</v>
      </c>
      <c r="J201" s="151">
        <f t="shared" si="50"/>
        <v>0</v>
      </c>
      <c r="K201" s="152"/>
      <c r="L201" s="28"/>
      <c r="M201" s="153" t="s">
        <v>1</v>
      </c>
      <c r="N201" s="154" t="s">
        <v>37</v>
      </c>
      <c r="O201" s="155">
        <v>0.35499999999999998</v>
      </c>
      <c r="P201" s="155">
        <f t="shared" si="51"/>
        <v>0</v>
      </c>
      <c r="Q201" s="155">
        <v>4.0999999999999999E-4</v>
      </c>
      <c r="R201" s="155">
        <f t="shared" si="52"/>
        <v>0</v>
      </c>
      <c r="S201" s="155">
        <v>0</v>
      </c>
      <c r="T201" s="156">
        <f t="shared" si="53"/>
        <v>0</v>
      </c>
      <c r="U201" s="27"/>
      <c r="V201" s="27"/>
      <c r="W201" s="27"/>
      <c r="X201" s="27"/>
      <c r="Y201" s="27"/>
      <c r="Z201" s="27"/>
      <c r="AA201" s="27"/>
      <c r="AN201" s="157" t="s">
        <v>125</v>
      </c>
      <c r="AP201" s="157" t="s">
        <v>121</v>
      </c>
      <c r="AQ201" s="157" t="s">
        <v>82</v>
      </c>
      <c r="AU201" s="15" t="s">
        <v>119</v>
      </c>
      <c r="BA201" s="158">
        <f t="shared" si="54"/>
        <v>0</v>
      </c>
      <c r="BB201" s="158">
        <f t="shared" si="55"/>
        <v>0</v>
      </c>
      <c r="BC201" s="158">
        <f t="shared" si="56"/>
        <v>0</v>
      </c>
      <c r="BD201" s="158">
        <f t="shared" si="57"/>
        <v>0</v>
      </c>
      <c r="BE201" s="158">
        <f t="shared" si="58"/>
        <v>0</v>
      </c>
      <c r="BF201" s="15" t="s">
        <v>82</v>
      </c>
      <c r="BG201" s="158">
        <f t="shared" si="59"/>
        <v>0</v>
      </c>
      <c r="BH201" s="15" t="s">
        <v>125</v>
      </c>
      <c r="BI201" s="157" t="s">
        <v>337</v>
      </c>
    </row>
    <row r="202" spans="1:61" s="2" customFormat="1" ht="16.5" customHeight="1" x14ac:dyDescent="0.2">
      <c r="A202" s="27"/>
      <c r="B202" s="145"/>
      <c r="C202" s="167" t="s">
        <v>230</v>
      </c>
      <c r="D202" s="167" t="s">
        <v>186</v>
      </c>
      <c r="E202" s="168" t="s">
        <v>338</v>
      </c>
      <c r="F202" s="169" t="s">
        <v>339</v>
      </c>
      <c r="G202" s="170" t="s">
        <v>229</v>
      </c>
      <c r="H202" s="171">
        <v>0</v>
      </c>
      <c r="I202" s="172">
        <v>33</v>
      </c>
      <c r="J202" s="172">
        <f t="shared" si="50"/>
        <v>0</v>
      </c>
      <c r="K202" s="173"/>
      <c r="L202" s="174"/>
      <c r="M202" s="175" t="s">
        <v>1</v>
      </c>
      <c r="N202" s="176" t="s">
        <v>37</v>
      </c>
      <c r="O202" s="155">
        <v>0</v>
      </c>
      <c r="P202" s="155">
        <f t="shared" si="51"/>
        <v>0</v>
      </c>
      <c r="Q202" s="155">
        <v>2.3599999999999999E-2</v>
      </c>
      <c r="R202" s="155">
        <f t="shared" si="52"/>
        <v>0</v>
      </c>
      <c r="S202" s="155">
        <v>0</v>
      </c>
      <c r="T202" s="156">
        <f t="shared" si="53"/>
        <v>0</v>
      </c>
      <c r="U202" s="27"/>
      <c r="V202" s="27"/>
      <c r="W202" s="27"/>
      <c r="X202" s="27"/>
      <c r="Y202" s="27"/>
      <c r="Z202" s="27"/>
      <c r="AA202" s="27"/>
      <c r="AN202" s="157" t="s">
        <v>134</v>
      </c>
      <c r="AP202" s="157" t="s">
        <v>186</v>
      </c>
      <c r="AQ202" s="157" t="s">
        <v>82</v>
      </c>
      <c r="AU202" s="15" t="s">
        <v>119</v>
      </c>
      <c r="BA202" s="158">
        <f t="shared" si="54"/>
        <v>0</v>
      </c>
      <c r="BB202" s="158">
        <f t="shared" si="55"/>
        <v>0</v>
      </c>
      <c r="BC202" s="158">
        <f t="shared" si="56"/>
        <v>0</v>
      </c>
      <c r="BD202" s="158">
        <f t="shared" si="57"/>
        <v>0</v>
      </c>
      <c r="BE202" s="158">
        <f t="shared" si="58"/>
        <v>0</v>
      </c>
      <c r="BF202" s="15" t="s">
        <v>82</v>
      </c>
      <c r="BG202" s="158">
        <f t="shared" si="59"/>
        <v>0</v>
      </c>
      <c r="BH202" s="15" t="s">
        <v>125</v>
      </c>
      <c r="BI202" s="157" t="s">
        <v>340</v>
      </c>
    </row>
    <row r="203" spans="1:61" s="2" customFormat="1" ht="24.2" customHeight="1" x14ac:dyDescent="0.2">
      <c r="A203" s="27"/>
      <c r="B203" s="145"/>
      <c r="C203" s="146" t="s">
        <v>341</v>
      </c>
      <c r="D203" s="146" t="s">
        <v>121</v>
      </c>
      <c r="E203" s="147" t="s">
        <v>342</v>
      </c>
      <c r="F203" s="148" t="s">
        <v>343</v>
      </c>
      <c r="G203" s="149" t="s">
        <v>310</v>
      </c>
      <c r="H203" s="150">
        <v>0</v>
      </c>
      <c r="I203" s="151">
        <v>4.8</v>
      </c>
      <c r="J203" s="151">
        <f t="shared" si="50"/>
        <v>0</v>
      </c>
      <c r="K203" s="152"/>
      <c r="L203" s="28"/>
      <c r="M203" s="153" t="s">
        <v>1</v>
      </c>
      <c r="N203" s="154" t="s">
        <v>37</v>
      </c>
      <c r="O203" s="155">
        <v>0.78500000000000003</v>
      </c>
      <c r="P203" s="155">
        <f t="shared" si="51"/>
        <v>0</v>
      </c>
      <c r="Q203" s="155">
        <v>0.15756000000000001</v>
      </c>
      <c r="R203" s="155">
        <f t="shared" si="52"/>
        <v>0</v>
      </c>
      <c r="S203" s="155">
        <v>0</v>
      </c>
      <c r="T203" s="156">
        <f t="shared" si="53"/>
        <v>0</v>
      </c>
      <c r="U203" s="27"/>
      <c r="V203" s="27"/>
      <c r="W203" s="27"/>
      <c r="X203" s="27"/>
      <c r="Y203" s="27"/>
      <c r="Z203" s="27"/>
      <c r="AA203" s="27"/>
      <c r="AN203" s="157" t="s">
        <v>125</v>
      </c>
      <c r="AP203" s="157" t="s">
        <v>121</v>
      </c>
      <c r="AQ203" s="157" t="s">
        <v>82</v>
      </c>
      <c r="AU203" s="15" t="s">
        <v>119</v>
      </c>
      <c r="BA203" s="158">
        <f t="shared" si="54"/>
        <v>0</v>
      </c>
      <c r="BB203" s="158">
        <f t="shared" si="55"/>
        <v>0</v>
      </c>
      <c r="BC203" s="158">
        <f t="shared" si="56"/>
        <v>0</v>
      </c>
      <c r="BD203" s="158">
        <f t="shared" si="57"/>
        <v>0</v>
      </c>
      <c r="BE203" s="158">
        <f t="shared" si="58"/>
        <v>0</v>
      </c>
      <c r="BF203" s="15" t="s">
        <v>82</v>
      </c>
      <c r="BG203" s="158">
        <f t="shared" si="59"/>
        <v>0</v>
      </c>
      <c r="BH203" s="15" t="s">
        <v>125</v>
      </c>
      <c r="BI203" s="157" t="s">
        <v>344</v>
      </c>
    </row>
    <row r="204" spans="1:61" s="2" customFormat="1" ht="24.2" customHeight="1" x14ac:dyDescent="0.2">
      <c r="A204" s="27"/>
      <c r="B204" s="145"/>
      <c r="C204" s="167" t="s">
        <v>234</v>
      </c>
      <c r="D204" s="167" t="s">
        <v>186</v>
      </c>
      <c r="E204" s="168" t="s">
        <v>345</v>
      </c>
      <c r="F204" s="169" t="s">
        <v>346</v>
      </c>
      <c r="G204" s="170" t="s">
        <v>310</v>
      </c>
      <c r="H204" s="171">
        <v>0</v>
      </c>
      <c r="I204" s="172">
        <v>10.8</v>
      </c>
      <c r="J204" s="172">
        <f t="shared" si="50"/>
        <v>0</v>
      </c>
      <c r="K204" s="173"/>
      <c r="L204" s="174"/>
      <c r="M204" s="175" t="s">
        <v>1</v>
      </c>
      <c r="N204" s="176" t="s">
        <v>37</v>
      </c>
      <c r="O204" s="155">
        <v>0</v>
      </c>
      <c r="P204" s="155">
        <f t="shared" si="51"/>
        <v>0</v>
      </c>
      <c r="Q204" s="155">
        <v>1.5E-3</v>
      </c>
      <c r="R204" s="155">
        <f t="shared" si="52"/>
        <v>0</v>
      </c>
      <c r="S204" s="155">
        <v>0</v>
      </c>
      <c r="T204" s="156">
        <f t="shared" si="53"/>
        <v>0</v>
      </c>
      <c r="U204" s="27"/>
      <c r="V204" s="27"/>
      <c r="W204" s="27"/>
      <c r="X204" s="27"/>
      <c r="Y204" s="27"/>
      <c r="Z204" s="27"/>
      <c r="AA204" s="27"/>
      <c r="AN204" s="157" t="s">
        <v>134</v>
      </c>
      <c r="AP204" s="157" t="s">
        <v>186</v>
      </c>
      <c r="AQ204" s="157" t="s">
        <v>82</v>
      </c>
      <c r="AU204" s="15" t="s">
        <v>119</v>
      </c>
      <c r="BA204" s="158">
        <f t="shared" si="54"/>
        <v>0</v>
      </c>
      <c r="BB204" s="158">
        <f t="shared" si="55"/>
        <v>0</v>
      </c>
      <c r="BC204" s="158">
        <f t="shared" si="56"/>
        <v>0</v>
      </c>
      <c r="BD204" s="158">
        <f t="shared" si="57"/>
        <v>0</v>
      </c>
      <c r="BE204" s="158">
        <f t="shared" si="58"/>
        <v>0</v>
      </c>
      <c r="BF204" s="15" t="s">
        <v>82</v>
      </c>
      <c r="BG204" s="158">
        <f t="shared" si="59"/>
        <v>0</v>
      </c>
      <c r="BH204" s="15" t="s">
        <v>125</v>
      </c>
      <c r="BI204" s="157" t="s">
        <v>347</v>
      </c>
    </row>
    <row r="205" spans="1:61" s="2" customFormat="1" ht="24.2" customHeight="1" x14ac:dyDescent="0.2">
      <c r="A205" s="27"/>
      <c r="B205" s="145"/>
      <c r="C205" s="146" t="s">
        <v>348</v>
      </c>
      <c r="D205" s="146" t="s">
        <v>121</v>
      </c>
      <c r="E205" s="147" t="s">
        <v>349</v>
      </c>
      <c r="F205" s="148" t="s">
        <v>350</v>
      </c>
      <c r="G205" s="149" t="s">
        <v>310</v>
      </c>
      <c r="H205" s="150">
        <v>0</v>
      </c>
      <c r="I205" s="151">
        <v>7</v>
      </c>
      <c r="J205" s="151">
        <f t="shared" si="50"/>
        <v>0</v>
      </c>
      <c r="K205" s="152"/>
      <c r="L205" s="28"/>
      <c r="M205" s="153" t="s">
        <v>1</v>
      </c>
      <c r="N205" s="154" t="s">
        <v>37</v>
      </c>
      <c r="O205" s="155">
        <v>6.7000000000000004E-2</v>
      </c>
      <c r="P205" s="155">
        <f t="shared" si="51"/>
        <v>0</v>
      </c>
      <c r="Q205" s="155">
        <v>2.5000000000000001E-4</v>
      </c>
      <c r="R205" s="155">
        <f t="shared" si="52"/>
        <v>0</v>
      </c>
      <c r="S205" s="155">
        <v>0</v>
      </c>
      <c r="T205" s="156">
        <f t="shared" si="53"/>
        <v>0</v>
      </c>
      <c r="U205" s="27"/>
      <c r="V205" s="27"/>
      <c r="W205" s="27"/>
      <c r="X205" s="27"/>
      <c r="Y205" s="27"/>
      <c r="Z205" s="27"/>
      <c r="AA205" s="27"/>
      <c r="AN205" s="157" t="s">
        <v>125</v>
      </c>
      <c r="AP205" s="157" t="s">
        <v>121</v>
      </c>
      <c r="AQ205" s="157" t="s">
        <v>82</v>
      </c>
      <c r="AU205" s="15" t="s">
        <v>119</v>
      </c>
      <c r="BA205" s="158">
        <f t="shared" si="54"/>
        <v>0</v>
      </c>
      <c r="BB205" s="158">
        <f t="shared" si="55"/>
        <v>0</v>
      </c>
      <c r="BC205" s="158">
        <f t="shared" si="56"/>
        <v>0</v>
      </c>
      <c r="BD205" s="158">
        <f t="shared" si="57"/>
        <v>0</v>
      </c>
      <c r="BE205" s="158">
        <f t="shared" si="58"/>
        <v>0</v>
      </c>
      <c r="BF205" s="15" t="s">
        <v>82</v>
      </c>
      <c r="BG205" s="158">
        <f t="shared" si="59"/>
        <v>0</v>
      </c>
      <c r="BH205" s="15" t="s">
        <v>125</v>
      </c>
      <c r="BI205" s="157" t="s">
        <v>351</v>
      </c>
    </row>
    <row r="206" spans="1:61" s="2" customFormat="1" ht="24.2" customHeight="1" x14ac:dyDescent="0.2">
      <c r="A206" s="27"/>
      <c r="B206" s="145"/>
      <c r="C206" s="167" t="s">
        <v>238</v>
      </c>
      <c r="D206" s="167" t="s">
        <v>186</v>
      </c>
      <c r="E206" s="168" t="s">
        <v>352</v>
      </c>
      <c r="F206" s="169" t="s">
        <v>353</v>
      </c>
      <c r="G206" s="170" t="s">
        <v>310</v>
      </c>
      <c r="H206" s="171">
        <v>0</v>
      </c>
      <c r="I206" s="172">
        <v>10.8</v>
      </c>
      <c r="J206" s="172">
        <f t="shared" si="50"/>
        <v>0</v>
      </c>
      <c r="K206" s="173"/>
      <c r="L206" s="174"/>
      <c r="M206" s="175" t="s">
        <v>1</v>
      </c>
      <c r="N206" s="176" t="s">
        <v>37</v>
      </c>
      <c r="O206" s="155">
        <v>0</v>
      </c>
      <c r="P206" s="155">
        <f t="shared" si="51"/>
        <v>0</v>
      </c>
      <c r="Q206" s="155">
        <v>8.4999999999999995E-4</v>
      </c>
      <c r="R206" s="155">
        <f t="shared" si="52"/>
        <v>0</v>
      </c>
      <c r="S206" s="155">
        <v>0</v>
      </c>
      <c r="T206" s="156">
        <f t="shared" si="53"/>
        <v>0</v>
      </c>
      <c r="U206" s="27"/>
      <c r="V206" s="27"/>
      <c r="W206" s="27"/>
      <c r="X206" s="27"/>
      <c r="Y206" s="27"/>
      <c r="Z206" s="27"/>
      <c r="AA206" s="27"/>
      <c r="AN206" s="157" t="s">
        <v>134</v>
      </c>
      <c r="AP206" s="157" t="s">
        <v>186</v>
      </c>
      <c r="AQ206" s="157" t="s">
        <v>82</v>
      </c>
      <c r="AU206" s="15" t="s">
        <v>119</v>
      </c>
      <c r="BA206" s="158">
        <f t="shared" si="54"/>
        <v>0</v>
      </c>
      <c r="BB206" s="158">
        <f t="shared" si="55"/>
        <v>0</v>
      </c>
      <c r="BC206" s="158">
        <f t="shared" si="56"/>
        <v>0</v>
      </c>
      <c r="BD206" s="158">
        <f t="shared" si="57"/>
        <v>0</v>
      </c>
      <c r="BE206" s="158">
        <f t="shared" si="58"/>
        <v>0</v>
      </c>
      <c r="BF206" s="15" t="s">
        <v>82</v>
      </c>
      <c r="BG206" s="158">
        <f t="shared" si="59"/>
        <v>0</v>
      </c>
      <c r="BH206" s="15" t="s">
        <v>125</v>
      </c>
      <c r="BI206" s="157" t="s">
        <v>354</v>
      </c>
    </row>
    <row r="207" spans="1:61" s="2" customFormat="1" ht="24.2" customHeight="1" x14ac:dyDescent="0.2">
      <c r="A207" s="27"/>
      <c r="B207" s="145"/>
      <c r="C207" s="146" t="s">
        <v>355</v>
      </c>
      <c r="D207" s="146" t="s">
        <v>121</v>
      </c>
      <c r="E207" s="147" t="s">
        <v>356</v>
      </c>
      <c r="F207" s="148" t="s">
        <v>357</v>
      </c>
      <c r="G207" s="149" t="s">
        <v>310</v>
      </c>
      <c r="H207" s="150">
        <v>0</v>
      </c>
      <c r="I207" s="151">
        <v>42</v>
      </c>
      <c r="J207" s="151">
        <f t="shared" si="50"/>
        <v>0</v>
      </c>
      <c r="K207" s="152"/>
      <c r="L207" s="28"/>
      <c r="M207" s="153" t="s">
        <v>1</v>
      </c>
      <c r="N207" s="154" t="s">
        <v>37</v>
      </c>
      <c r="O207" s="155">
        <v>1.631</v>
      </c>
      <c r="P207" s="155">
        <f t="shared" si="51"/>
        <v>0</v>
      </c>
      <c r="Q207" s="155">
        <v>0.44266</v>
      </c>
      <c r="R207" s="155">
        <f t="shared" si="52"/>
        <v>0</v>
      </c>
      <c r="S207" s="155">
        <v>0</v>
      </c>
      <c r="T207" s="156">
        <f t="shared" si="53"/>
        <v>0</v>
      </c>
      <c r="U207" s="27"/>
      <c r="V207" s="27"/>
      <c r="W207" s="27"/>
      <c r="X207" s="27"/>
      <c r="Y207" s="27"/>
      <c r="Z207" s="27"/>
      <c r="AA207" s="27"/>
      <c r="AN207" s="157" t="s">
        <v>125</v>
      </c>
      <c r="AP207" s="157" t="s">
        <v>121</v>
      </c>
      <c r="AQ207" s="157" t="s">
        <v>82</v>
      </c>
      <c r="AU207" s="15" t="s">
        <v>119</v>
      </c>
      <c r="BA207" s="158">
        <f t="shared" si="54"/>
        <v>0</v>
      </c>
      <c r="BB207" s="158">
        <f t="shared" si="55"/>
        <v>0</v>
      </c>
      <c r="BC207" s="158">
        <f t="shared" si="56"/>
        <v>0</v>
      </c>
      <c r="BD207" s="158">
        <f t="shared" si="57"/>
        <v>0</v>
      </c>
      <c r="BE207" s="158">
        <f t="shared" si="58"/>
        <v>0</v>
      </c>
      <c r="BF207" s="15" t="s">
        <v>82</v>
      </c>
      <c r="BG207" s="158">
        <f t="shared" si="59"/>
        <v>0</v>
      </c>
      <c r="BH207" s="15" t="s">
        <v>125</v>
      </c>
      <c r="BI207" s="157" t="s">
        <v>358</v>
      </c>
    </row>
    <row r="208" spans="1:61" s="2" customFormat="1" ht="16.5" customHeight="1" x14ac:dyDescent="0.2">
      <c r="A208" s="27"/>
      <c r="B208" s="145"/>
      <c r="C208" s="167" t="s">
        <v>242</v>
      </c>
      <c r="D208" s="167" t="s">
        <v>186</v>
      </c>
      <c r="E208" s="168" t="s">
        <v>359</v>
      </c>
      <c r="F208" s="169" t="s">
        <v>360</v>
      </c>
      <c r="G208" s="170" t="s">
        <v>310</v>
      </c>
      <c r="H208" s="171">
        <v>0</v>
      </c>
      <c r="I208" s="172">
        <v>47.58</v>
      </c>
      <c r="J208" s="172">
        <f t="shared" si="50"/>
        <v>0</v>
      </c>
      <c r="K208" s="173"/>
      <c r="L208" s="174"/>
      <c r="M208" s="175" t="s">
        <v>1</v>
      </c>
      <c r="N208" s="176" t="s">
        <v>37</v>
      </c>
      <c r="O208" s="155">
        <v>0</v>
      </c>
      <c r="P208" s="155">
        <f t="shared" si="51"/>
        <v>0</v>
      </c>
      <c r="Q208" s="155">
        <v>9.3000000000000005E-4</v>
      </c>
      <c r="R208" s="155">
        <f t="shared" si="52"/>
        <v>0</v>
      </c>
      <c r="S208" s="155">
        <v>0</v>
      </c>
      <c r="T208" s="156">
        <f t="shared" si="53"/>
        <v>0</v>
      </c>
      <c r="U208" s="27"/>
      <c r="V208" s="27"/>
      <c r="W208" s="27"/>
      <c r="X208" s="27"/>
      <c r="Y208" s="27"/>
      <c r="Z208" s="27"/>
      <c r="AA208" s="27"/>
      <c r="AN208" s="157" t="s">
        <v>134</v>
      </c>
      <c r="AP208" s="157" t="s">
        <v>186</v>
      </c>
      <c r="AQ208" s="157" t="s">
        <v>82</v>
      </c>
      <c r="AU208" s="15" t="s">
        <v>119</v>
      </c>
      <c r="BA208" s="158">
        <f t="shared" si="54"/>
        <v>0</v>
      </c>
      <c r="BB208" s="158">
        <f t="shared" si="55"/>
        <v>0</v>
      </c>
      <c r="BC208" s="158">
        <f t="shared" si="56"/>
        <v>0</v>
      </c>
      <c r="BD208" s="158">
        <f t="shared" si="57"/>
        <v>0</v>
      </c>
      <c r="BE208" s="158">
        <f t="shared" si="58"/>
        <v>0</v>
      </c>
      <c r="BF208" s="15" t="s">
        <v>82</v>
      </c>
      <c r="BG208" s="158">
        <f t="shared" si="59"/>
        <v>0</v>
      </c>
      <c r="BH208" s="15" t="s">
        <v>125</v>
      </c>
      <c r="BI208" s="157" t="s">
        <v>361</v>
      </c>
    </row>
    <row r="209" spans="1:61" s="2" customFormat="1" ht="16.5" customHeight="1" x14ac:dyDescent="0.2">
      <c r="A209" s="27"/>
      <c r="B209" s="145"/>
      <c r="C209" s="167" t="s">
        <v>362</v>
      </c>
      <c r="D209" s="167" t="s">
        <v>186</v>
      </c>
      <c r="E209" s="168" t="s">
        <v>363</v>
      </c>
      <c r="F209" s="169" t="s">
        <v>364</v>
      </c>
      <c r="G209" s="170" t="s">
        <v>310</v>
      </c>
      <c r="H209" s="171">
        <v>0</v>
      </c>
      <c r="I209" s="172">
        <v>31.2</v>
      </c>
      <c r="J209" s="172">
        <f t="shared" si="50"/>
        <v>0</v>
      </c>
      <c r="K209" s="173"/>
      <c r="L209" s="174"/>
      <c r="M209" s="175" t="s">
        <v>1</v>
      </c>
      <c r="N209" s="176" t="s">
        <v>37</v>
      </c>
      <c r="O209" s="155">
        <v>0</v>
      </c>
      <c r="P209" s="155">
        <f t="shared" si="51"/>
        <v>0</v>
      </c>
      <c r="Q209" s="155">
        <v>1.4E-3</v>
      </c>
      <c r="R209" s="155">
        <f t="shared" si="52"/>
        <v>0</v>
      </c>
      <c r="S209" s="155">
        <v>0</v>
      </c>
      <c r="T209" s="156">
        <f t="shared" si="53"/>
        <v>0</v>
      </c>
      <c r="U209" s="27"/>
      <c r="V209" s="27"/>
      <c r="W209" s="27"/>
      <c r="X209" s="27"/>
      <c r="Y209" s="27"/>
      <c r="Z209" s="27"/>
      <c r="AA209" s="27"/>
      <c r="AN209" s="157" t="s">
        <v>134</v>
      </c>
      <c r="AP209" s="157" t="s">
        <v>186</v>
      </c>
      <c r="AQ209" s="157" t="s">
        <v>82</v>
      </c>
      <c r="AU209" s="15" t="s">
        <v>119</v>
      </c>
      <c r="BA209" s="158">
        <f t="shared" si="54"/>
        <v>0</v>
      </c>
      <c r="BB209" s="158">
        <f t="shared" si="55"/>
        <v>0</v>
      </c>
      <c r="BC209" s="158">
        <f t="shared" si="56"/>
        <v>0</v>
      </c>
      <c r="BD209" s="158">
        <f t="shared" si="57"/>
        <v>0</v>
      </c>
      <c r="BE209" s="158">
        <f t="shared" si="58"/>
        <v>0</v>
      </c>
      <c r="BF209" s="15" t="s">
        <v>82</v>
      </c>
      <c r="BG209" s="158">
        <f t="shared" si="59"/>
        <v>0</v>
      </c>
      <c r="BH209" s="15" t="s">
        <v>125</v>
      </c>
      <c r="BI209" s="157" t="s">
        <v>365</v>
      </c>
    </row>
    <row r="210" spans="1:61" s="2" customFormat="1" ht="37.9" customHeight="1" x14ac:dyDescent="0.2">
      <c r="A210" s="27"/>
      <c r="B210" s="145"/>
      <c r="C210" s="146" t="s">
        <v>245</v>
      </c>
      <c r="D210" s="146" t="s">
        <v>121</v>
      </c>
      <c r="E210" s="147" t="s">
        <v>366</v>
      </c>
      <c r="F210" s="148" t="s">
        <v>367</v>
      </c>
      <c r="G210" s="149" t="s">
        <v>310</v>
      </c>
      <c r="H210" s="150">
        <v>0</v>
      </c>
      <c r="I210" s="151">
        <v>84</v>
      </c>
      <c r="J210" s="151">
        <f t="shared" si="50"/>
        <v>0</v>
      </c>
      <c r="K210" s="152"/>
      <c r="L210" s="28"/>
      <c r="M210" s="153" t="s">
        <v>1</v>
      </c>
      <c r="N210" s="154" t="s">
        <v>37</v>
      </c>
      <c r="O210" s="155">
        <v>10.217000000000001</v>
      </c>
      <c r="P210" s="155">
        <f t="shared" si="51"/>
        <v>0</v>
      </c>
      <c r="Q210" s="155">
        <v>2.0011700000000001</v>
      </c>
      <c r="R210" s="155">
        <f t="shared" si="52"/>
        <v>0</v>
      </c>
      <c r="S210" s="155">
        <v>0</v>
      </c>
      <c r="T210" s="156">
        <f t="shared" si="53"/>
        <v>0</v>
      </c>
      <c r="U210" s="27"/>
      <c r="V210" s="27"/>
      <c r="W210" s="27"/>
      <c r="X210" s="27"/>
      <c r="Y210" s="27"/>
      <c r="Z210" s="27"/>
      <c r="AA210" s="27"/>
      <c r="AN210" s="157" t="s">
        <v>125</v>
      </c>
      <c r="AP210" s="157" t="s">
        <v>121</v>
      </c>
      <c r="AQ210" s="157" t="s">
        <v>82</v>
      </c>
      <c r="AU210" s="15" t="s">
        <v>119</v>
      </c>
      <c r="BA210" s="158">
        <f t="shared" si="54"/>
        <v>0</v>
      </c>
      <c r="BB210" s="158">
        <f t="shared" si="55"/>
        <v>0</v>
      </c>
      <c r="BC210" s="158">
        <f t="shared" si="56"/>
        <v>0</v>
      </c>
      <c r="BD210" s="158">
        <f t="shared" si="57"/>
        <v>0</v>
      </c>
      <c r="BE210" s="158">
        <f t="shared" si="58"/>
        <v>0</v>
      </c>
      <c r="BF210" s="15" t="s">
        <v>82</v>
      </c>
      <c r="BG210" s="158">
        <f t="shared" si="59"/>
        <v>0</v>
      </c>
      <c r="BH210" s="15" t="s">
        <v>125</v>
      </c>
      <c r="BI210" s="157" t="s">
        <v>368</v>
      </c>
    </row>
    <row r="211" spans="1:61" s="2" customFormat="1" ht="16.5" customHeight="1" x14ac:dyDescent="0.2">
      <c r="A211" s="27"/>
      <c r="B211" s="145"/>
      <c r="C211" s="167" t="s">
        <v>369</v>
      </c>
      <c r="D211" s="167" t="s">
        <v>186</v>
      </c>
      <c r="E211" s="168" t="s">
        <v>370</v>
      </c>
      <c r="F211" s="169" t="s">
        <v>371</v>
      </c>
      <c r="G211" s="170" t="s">
        <v>310</v>
      </c>
      <c r="H211" s="171">
        <v>0</v>
      </c>
      <c r="I211" s="172">
        <v>504</v>
      </c>
      <c r="J211" s="172">
        <f t="shared" si="50"/>
        <v>0</v>
      </c>
      <c r="K211" s="173"/>
      <c r="L211" s="174"/>
      <c r="M211" s="175" t="s">
        <v>1</v>
      </c>
      <c r="N211" s="176" t="s">
        <v>37</v>
      </c>
      <c r="O211" s="155">
        <v>0</v>
      </c>
      <c r="P211" s="155">
        <f t="shared" si="51"/>
        <v>0</v>
      </c>
      <c r="Q211" s="155">
        <v>0</v>
      </c>
      <c r="R211" s="155">
        <f t="shared" si="52"/>
        <v>0</v>
      </c>
      <c r="S211" s="155">
        <v>0</v>
      </c>
      <c r="T211" s="156">
        <f t="shared" si="53"/>
        <v>0</v>
      </c>
      <c r="U211" s="27"/>
      <c r="V211" s="27"/>
      <c r="W211" s="27"/>
      <c r="X211" s="27"/>
      <c r="Y211" s="27"/>
      <c r="Z211" s="27"/>
      <c r="AA211" s="27"/>
      <c r="AN211" s="157" t="s">
        <v>134</v>
      </c>
      <c r="AP211" s="157" t="s">
        <v>186</v>
      </c>
      <c r="AQ211" s="157" t="s">
        <v>82</v>
      </c>
      <c r="AU211" s="15" t="s">
        <v>119</v>
      </c>
      <c r="BA211" s="158">
        <f t="shared" si="54"/>
        <v>0</v>
      </c>
      <c r="BB211" s="158">
        <f t="shared" si="55"/>
        <v>0</v>
      </c>
      <c r="BC211" s="158">
        <f t="shared" si="56"/>
        <v>0</v>
      </c>
      <c r="BD211" s="158">
        <f t="shared" si="57"/>
        <v>0</v>
      </c>
      <c r="BE211" s="158">
        <f t="shared" si="58"/>
        <v>0</v>
      </c>
      <c r="BF211" s="15" t="s">
        <v>82</v>
      </c>
      <c r="BG211" s="158">
        <f t="shared" si="59"/>
        <v>0</v>
      </c>
      <c r="BH211" s="15" t="s">
        <v>125</v>
      </c>
      <c r="BI211" s="157" t="s">
        <v>372</v>
      </c>
    </row>
    <row r="212" spans="1:61" s="2" customFormat="1" ht="24.2" customHeight="1" x14ac:dyDescent="0.2">
      <c r="A212" s="27"/>
      <c r="B212" s="145"/>
      <c r="C212" s="146" t="s">
        <v>249</v>
      </c>
      <c r="D212" s="146" t="s">
        <v>121</v>
      </c>
      <c r="E212" s="147" t="s">
        <v>373</v>
      </c>
      <c r="F212" s="148" t="s">
        <v>374</v>
      </c>
      <c r="G212" s="149" t="s">
        <v>310</v>
      </c>
      <c r="H212" s="150">
        <v>0</v>
      </c>
      <c r="I212" s="151">
        <v>12</v>
      </c>
      <c r="J212" s="151">
        <f t="shared" si="50"/>
        <v>0</v>
      </c>
      <c r="K212" s="152"/>
      <c r="L212" s="28"/>
      <c r="M212" s="153" t="s">
        <v>1</v>
      </c>
      <c r="N212" s="154" t="s">
        <v>37</v>
      </c>
      <c r="O212" s="155">
        <v>5.7430000000000003</v>
      </c>
      <c r="P212" s="155">
        <f t="shared" si="51"/>
        <v>0</v>
      </c>
      <c r="Q212" s="155">
        <v>1.1379900000000001</v>
      </c>
      <c r="R212" s="155">
        <f t="shared" si="52"/>
        <v>0</v>
      </c>
      <c r="S212" s="155">
        <v>0</v>
      </c>
      <c r="T212" s="156">
        <f t="shared" si="53"/>
        <v>0</v>
      </c>
      <c r="U212" s="27"/>
      <c r="V212" s="27"/>
      <c r="W212" s="27"/>
      <c r="X212" s="27"/>
      <c r="Y212" s="27"/>
      <c r="Z212" s="27"/>
      <c r="AA212" s="27"/>
      <c r="AN212" s="157" t="s">
        <v>125</v>
      </c>
      <c r="AP212" s="157" t="s">
        <v>121</v>
      </c>
      <c r="AQ212" s="157" t="s">
        <v>82</v>
      </c>
      <c r="AU212" s="15" t="s">
        <v>119</v>
      </c>
      <c r="BA212" s="158">
        <f t="shared" si="54"/>
        <v>0</v>
      </c>
      <c r="BB212" s="158">
        <f t="shared" si="55"/>
        <v>0</v>
      </c>
      <c r="BC212" s="158">
        <f t="shared" si="56"/>
        <v>0</v>
      </c>
      <c r="BD212" s="158">
        <f t="shared" si="57"/>
        <v>0</v>
      </c>
      <c r="BE212" s="158">
        <f t="shared" si="58"/>
        <v>0</v>
      </c>
      <c r="BF212" s="15" t="s">
        <v>82</v>
      </c>
      <c r="BG212" s="158">
        <f t="shared" si="59"/>
        <v>0</v>
      </c>
      <c r="BH212" s="15" t="s">
        <v>125</v>
      </c>
      <c r="BI212" s="157" t="s">
        <v>375</v>
      </c>
    </row>
    <row r="213" spans="1:61" s="2" customFormat="1" ht="16.5" customHeight="1" x14ac:dyDescent="0.2">
      <c r="A213" s="27"/>
      <c r="B213" s="145"/>
      <c r="C213" s="167" t="s">
        <v>376</v>
      </c>
      <c r="D213" s="167" t="s">
        <v>186</v>
      </c>
      <c r="E213" s="168" t="s">
        <v>377</v>
      </c>
      <c r="F213" s="169" t="s">
        <v>378</v>
      </c>
      <c r="G213" s="170" t="s">
        <v>310</v>
      </c>
      <c r="H213" s="171">
        <v>0</v>
      </c>
      <c r="I213" s="172">
        <v>174</v>
      </c>
      <c r="J213" s="172">
        <f t="shared" si="50"/>
        <v>0</v>
      </c>
      <c r="K213" s="173"/>
      <c r="L213" s="174"/>
      <c r="M213" s="175" t="s">
        <v>1</v>
      </c>
      <c r="N213" s="176" t="s">
        <v>37</v>
      </c>
      <c r="O213" s="155">
        <v>0</v>
      </c>
      <c r="P213" s="155">
        <f t="shared" si="51"/>
        <v>0</v>
      </c>
      <c r="Q213" s="155">
        <v>0</v>
      </c>
      <c r="R213" s="155">
        <f t="shared" si="52"/>
        <v>0</v>
      </c>
      <c r="S213" s="155">
        <v>0</v>
      </c>
      <c r="T213" s="156">
        <f t="shared" si="53"/>
        <v>0</v>
      </c>
      <c r="U213" s="27"/>
      <c r="V213" s="27"/>
      <c r="W213" s="27"/>
      <c r="X213" s="27"/>
      <c r="Y213" s="27"/>
      <c r="Z213" s="27"/>
      <c r="AA213" s="27"/>
      <c r="AN213" s="157" t="s">
        <v>134</v>
      </c>
      <c r="AP213" s="157" t="s">
        <v>186</v>
      </c>
      <c r="AQ213" s="157" t="s">
        <v>82</v>
      </c>
      <c r="AU213" s="15" t="s">
        <v>119</v>
      </c>
      <c r="BA213" s="158">
        <f t="shared" si="54"/>
        <v>0</v>
      </c>
      <c r="BB213" s="158">
        <f t="shared" si="55"/>
        <v>0</v>
      </c>
      <c r="BC213" s="158">
        <f t="shared" si="56"/>
        <v>0</v>
      </c>
      <c r="BD213" s="158">
        <f t="shared" si="57"/>
        <v>0</v>
      </c>
      <c r="BE213" s="158">
        <f t="shared" si="58"/>
        <v>0</v>
      </c>
      <c r="BF213" s="15" t="s">
        <v>82</v>
      </c>
      <c r="BG213" s="158">
        <f t="shared" si="59"/>
        <v>0</v>
      </c>
      <c r="BH213" s="15" t="s">
        <v>125</v>
      </c>
      <c r="BI213" s="157" t="s">
        <v>379</v>
      </c>
    </row>
    <row r="214" spans="1:61" s="2" customFormat="1" ht="24.2" customHeight="1" x14ac:dyDescent="0.2">
      <c r="A214" s="27"/>
      <c r="B214" s="145"/>
      <c r="C214" s="146" t="s">
        <v>253</v>
      </c>
      <c r="D214" s="146" t="s">
        <v>121</v>
      </c>
      <c r="E214" s="147" t="s">
        <v>380</v>
      </c>
      <c r="F214" s="148" t="s">
        <v>381</v>
      </c>
      <c r="G214" s="149" t="s">
        <v>229</v>
      </c>
      <c r="H214" s="150">
        <v>0</v>
      </c>
      <c r="I214" s="151">
        <v>0.98</v>
      </c>
      <c r="J214" s="151">
        <f t="shared" si="50"/>
        <v>0</v>
      </c>
      <c r="K214" s="152"/>
      <c r="L214" s="28"/>
      <c r="M214" s="153" t="s">
        <v>1</v>
      </c>
      <c r="N214" s="154" t="s">
        <v>37</v>
      </c>
      <c r="O214" s="155">
        <v>0</v>
      </c>
      <c r="P214" s="155">
        <f t="shared" si="51"/>
        <v>0</v>
      </c>
      <c r="Q214" s="155">
        <v>0</v>
      </c>
      <c r="R214" s="155">
        <f t="shared" si="52"/>
        <v>0</v>
      </c>
      <c r="S214" s="155">
        <v>0</v>
      </c>
      <c r="T214" s="156">
        <f t="shared" si="53"/>
        <v>0</v>
      </c>
      <c r="U214" s="27"/>
      <c r="V214" s="27"/>
      <c r="W214" s="27"/>
      <c r="X214" s="27"/>
      <c r="Y214" s="27"/>
      <c r="Z214" s="27"/>
      <c r="AA214" s="27"/>
      <c r="AN214" s="157" t="s">
        <v>125</v>
      </c>
      <c r="AP214" s="157" t="s">
        <v>121</v>
      </c>
      <c r="AQ214" s="157" t="s">
        <v>82</v>
      </c>
      <c r="AU214" s="15" t="s">
        <v>119</v>
      </c>
      <c r="BA214" s="158">
        <f t="shared" si="54"/>
        <v>0</v>
      </c>
      <c r="BB214" s="158">
        <f t="shared" si="55"/>
        <v>0</v>
      </c>
      <c r="BC214" s="158">
        <f t="shared" si="56"/>
        <v>0</v>
      </c>
      <c r="BD214" s="158">
        <f t="shared" si="57"/>
        <v>0</v>
      </c>
      <c r="BE214" s="158">
        <f t="shared" si="58"/>
        <v>0</v>
      </c>
      <c r="BF214" s="15" t="s">
        <v>82</v>
      </c>
      <c r="BG214" s="158">
        <f t="shared" si="59"/>
        <v>0</v>
      </c>
      <c r="BH214" s="15" t="s">
        <v>125</v>
      </c>
      <c r="BI214" s="157" t="s">
        <v>382</v>
      </c>
    </row>
    <row r="215" spans="1:61" s="2" customFormat="1" ht="24.2" customHeight="1" x14ac:dyDescent="0.2">
      <c r="A215" s="27"/>
      <c r="B215" s="145"/>
      <c r="C215" s="146" t="s">
        <v>383</v>
      </c>
      <c r="D215" s="146" t="s">
        <v>121</v>
      </c>
      <c r="E215" s="147" t="s">
        <v>384</v>
      </c>
      <c r="F215" s="148" t="s">
        <v>385</v>
      </c>
      <c r="G215" s="149" t="s">
        <v>229</v>
      </c>
      <c r="H215" s="150">
        <v>0</v>
      </c>
      <c r="I215" s="151">
        <v>4.1399999999999997</v>
      </c>
      <c r="J215" s="151">
        <f t="shared" si="50"/>
        <v>0</v>
      </c>
      <c r="K215" s="152"/>
      <c r="L215" s="28"/>
      <c r="M215" s="153" t="s">
        <v>1</v>
      </c>
      <c r="N215" s="154" t="s">
        <v>37</v>
      </c>
      <c r="O215" s="155">
        <v>0</v>
      </c>
      <c r="P215" s="155">
        <f t="shared" si="51"/>
        <v>0</v>
      </c>
      <c r="Q215" s="155">
        <v>0</v>
      </c>
      <c r="R215" s="155">
        <f t="shared" si="52"/>
        <v>0</v>
      </c>
      <c r="S215" s="155">
        <v>0</v>
      </c>
      <c r="T215" s="156">
        <f t="shared" si="53"/>
        <v>0</v>
      </c>
      <c r="U215" s="27"/>
      <c r="V215" s="27"/>
      <c r="W215" s="27"/>
      <c r="X215" s="27"/>
      <c r="Y215" s="27"/>
      <c r="Z215" s="27"/>
      <c r="AA215" s="27"/>
      <c r="AN215" s="157" t="s">
        <v>125</v>
      </c>
      <c r="AP215" s="157" t="s">
        <v>121</v>
      </c>
      <c r="AQ215" s="157" t="s">
        <v>82</v>
      </c>
      <c r="AU215" s="15" t="s">
        <v>119</v>
      </c>
      <c r="BA215" s="158">
        <f t="shared" si="54"/>
        <v>0</v>
      </c>
      <c r="BB215" s="158">
        <f t="shared" si="55"/>
        <v>0</v>
      </c>
      <c r="BC215" s="158">
        <f t="shared" si="56"/>
        <v>0</v>
      </c>
      <c r="BD215" s="158">
        <f t="shared" si="57"/>
        <v>0</v>
      </c>
      <c r="BE215" s="158">
        <f t="shared" si="58"/>
        <v>0</v>
      </c>
      <c r="BF215" s="15" t="s">
        <v>82</v>
      </c>
      <c r="BG215" s="158">
        <f t="shared" si="59"/>
        <v>0</v>
      </c>
      <c r="BH215" s="15" t="s">
        <v>125</v>
      </c>
      <c r="BI215" s="157" t="s">
        <v>386</v>
      </c>
    </row>
    <row r="216" spans="1:61" s="2" customFormat="1" ht="24.2" customHeight="1" x14ac:dyDescent="0.2">
      <c r="A216" s="27"/>
      <c r="B216" s="145"/>
      <c r="C216" s="146" t="s">
        <v>257</v>
      </c>
      <c r="D216" s="146" t="s">
        <v>121</v>
      </c>
      <c r="E216" s="147" t="s">
        <v>387</v>
      </c>
      <c r="F216" s="148" t="s">
        <v>388</v>
      </c>
      <c r="G216" s="149" t="s">
        <v>124</v>
      </c>
      <c r="H216" s="150">
        <v>0</v>
      </c>
      <c r="I216" s="151">
        <v>18</v>
      </c>
      <c r="J216" s="151">
        <f t="shared" si="50"/>
        <v>0</v>
      </c>
      <c r="K216" s="152"/>
      <c r="L216" s="28"/>
      <c r="M216" s="153" t="s">
        <v>1</v>
      </c>
      <c r="N216" s="154" t="s">
        <v>37</v>
      </c>
      <c r="O216" s="155">
        <v>0</v>
      </c>
      <c r="P216" s="155">
        <f t="shared" si="51"/>
        <v>0</v>
      </c>
      <c r="Q216" s="155">
        <v>0</v>
      </c>
      <c r="R216" s="155">
        <f t="shared" si="52"/>
        <v>0</v>
      </c>
      <c r="S216" s="155">
        <v>0</v>
      </c>
      <c r="T216" s="156">
        <f t="shared" si="53"/>
        <v>0</v>
      </c>
      <c r="U216" s="27"/>
      <c r="V216" s="27"/>
      <c r="W216" s="27"/>
      <c r="X216" s="27"/>
      <c r="Y216" s="27"/>
      <c r="Z216" s="27"/>
      <c r="AA216" s="27"/>
      <c r="AN216" s="157" t="s">
        <v>125</v>
      </c>
      <c r="AP216" s="157" t="s">
        <v>121</v>
      </c>
      <c r="AQ216" s="157" t="s">
        <v>82</v>
      </c>
      <c r="AU216" s="15" t="s">
        <v>119</v>
      </c>
      <c r="BA216" s="158">
        <f t="shared" si="54"/>
        <v>0</v>
      </c>
      <c r="BB216" s="158">
        <f t="shared" si="55"/>
        <v>0</v>
      </c>
      <c r="BC216" s="158">
        <f t="shared" si="56"/>
        <v>0</v>
      </c>
      <c r="BD216" s="158">
        <f t="shared" si="57"/>
        <v>0</v>
      </c>
      <c r="BE216" s="158">
        <f t="shared" si="58"/>
        <v>0</v>
      </c>
      <c r="BF216" s="15" t="s">
        <v>82</v>
      </c>
      <c r="BG216" s="158">
        <f t="shared" si="59"/>
        <v>0</v>
      </c>
      <c r="BH216" s="15" t="s">
        <v>125</v>
      </c>
      <c r="BI216" s="157" t="s">
        <v>389</v>
      </c>
    </row>
    <row r="217" spans="1:61" s="2" customFormat="1" ht="24.2" customHeight="1" x14ac:dyDescent="0.2">
      <c r="A217" s="27"/>
      <c r="B217" s="145"/>
      <c r="C217" s="146" t="s">
        <v>390</v>
      </c>
      <c r="D217" s="146" t="s">
        <v>121</v>
      </c>
      <c r="E217" s="147" t="s">
        <v>391</v>
      </c>
      <c r="F217" s="148" t="s">
        <v>392</v>
      </c>
      <c r="G217" s="149" t="s">
        <v>229</v>
      </c>
      <c r="H217" s="150">
        <v>0</v>
      </c>
      <c r="I217" s="151">
        <v>0.13</v>
      </c>
      <c r="J217" s="151">
        <f t="shared" si="50"/>
        <v>0</v>
      </c>
      <c r="K217" s="152"/>
      <c r="L217" s="28"/>
      <c r="M217" s="153" t="s">
        <v>1</v>
      </c>
      <c r="N217" s="154" t="s">
        <v>37</v>
      </c>
      <c r="O217" s="155">
        <v>1.0999999999999999E-2</v>
      </c>
      <c r="P217" s="155">
        <f t="shared" si="51"/>
        <v>0</v>
      </c>
      <c r="Q217" s="155">
        <v>0</v>
      </c>
      <c r="R217" s="155">
        <f t="shared" si="52"/>
        <v>0</v>
      </c>
      <c r="S217" s="155">
        <v>0</v>
      </c>
      <c r="T217" s="156">
        <f t="shared" si="53"/>
        <v>0</v>
      </c>
      <c r="U217" s="27"/>
      <c r="V217" s="27"/>
      <c r="W217" s="27"/>
      <c r="X217" s="27"/>
      <c r="Y217" s="27"/>
      <c r="Z217" s="27"/>
      <c r="AA217" s="27"/>
      <c r="AN217" s="157" t="s">
        <v>125</v>
      </c>
      <c r="AP217" s="157" t="s">
        <v>121</v>
      </c>
      <c r="AQ217" s="157" t="s">
        <v>82</v>
      </c>
      <c r="AU217" s="15" t="s">
        <v>119</v>
      </c>
      <c r="BA217" s="158">
        <f t="shared" si="54"/>
        <v>0</v>
      </c>
      <c r="BB217" s="158">
        <f t="shared" si="55"/>
        <v>0</v>
      </c>
      <c r="BC217" s="158">
        <f t="shared" si="56"/>
        <v>0</v>
      </c>
      <c r="BD217" s="158">
        <f t="shared" si="57"/>
        <v>0</v>
      </c>
      <c r="BE217" s="158">
        <f t="shared" si="58"/>
        <v>0</v>
      </c>
      <c r="BF217" s="15" t="s">
        <v>82</v>
      </c>
      <c r="BG217" s="158">
        <f t="shared" si="59"/>
        <v>0</v>
      </c>
      <c r="BH217" s="15" t="s">
        <v>125</v>
      </c>
      <c r="BI217" s="157" t="s">
        <v>393</v>
      </c>
    </row>
    <row r="218" spans="1:61" s="2" customFormat="1" ht="24.2" customHeight="1" x14ac:dyDescent="0.2">
      <c r="A218" s="27"/>
      <c r="B218" s="145"/>
      <c r="C218" s="146" t="s">
        <v>260</v>
      </c>
      <c r="D218" s="146" t="s">
        <v>121</v>
      </c>
      <c r="E218" s="147" t="s">
        <v>394</v>
      </c>
      <c r="F218" s="148" t="s">
        <v>395</v>
      </c>
      <c r="G218" s="149" t="s">
        <v>124</v>
      </c>
      <c r="H218" s="150">
        <v>0</v>
      </c>
      <c r="I218" s="151">
        <v>0.26</v>
      </c>
      <c r="J218" s="151">
        <f t="shared" si="50"/>
        <v>0</v>
      </c>
      <c r="K218" s="152"/>
      <c r="L218" s="28"/>
      <c r="M218" s="153" t="s">
        <v>1</v>
      </c>
      <c r="N218" s="154" t="s">
        <v>37</v>
      </c>
      <c r="O218" s="155">
        <v>0.11899999999999999</v>
      </c>
      <c r="P218" s="155">
        <f t="shared" si="51"/>
        <v>0</v>
      </c>
      <c r="Q218" s="155">
        <v>0</v>
      </c>
      <c r="R218" s="155">
        <f t="shared" si="52"/>
        <v>0</v>
      </c>
      <c r="S218" s="155">
        <v>0</v>
      </c>
      <c r="T218" s="156">
        <f t="shared" si="53"/>
        <v>0</v>
      </c>
      <c r="U218" s="27"/>
      <c r="V218" s="27"/>
      <c r="W218" s="27"/>
      <c r="X218" s="27"/>
      <c r="Y218" s="27"/>
      <c r="Z218" s="27"/>
      <c r="AA218" s="27"/>
      <c r="AN218" s="157" t="s">
        <v>125</v>
      </c>
      <c r="AP218" s="157" t="s">
        <v>121</v>
      </c>
      <c r="AQ218" s="157" t="s">
        <v>82</v>
      </c>
      <c r="AU218" s="15" t="s">
        <v>119</v>
      </c>
      <c r="BA218" s="158">
        <f t="shared" si="54"/>
        <v>0</v>
      </c>
      <c r="BB218" s="158">
        <f t="shared" si="55"/>
        <v>0</v>
      </c>
      <c r="BC218" s="158">
        <f t="shared" si="56"/>
        <v>0</v>
      </c>
      <c r="BD218" s="158">
        <f t="shared" si="57"/>
        <v>0</v>
      </c>
      <c r="BE218" s="158">
        <f t="shared" si="58"/>
        <v>0</v>
      </c>
      <c r="BF218" s="15" t="s">
        <v>82</v>
      </c>
      <c r="BG218" s="158">
        <f t="shared" si="59"/>
        <v>0</v>
      </c>
      <c r="BH218" s="15" t="s">
        <v>125</v>
      </c>
      <c r="BI218" s="157" t="s">
        <v>396</v>
      </c>
    </row>
    <row r="219" spans="1:61" s="2" customFormat="1" ht="24.2" customHeight="1" x14ac:dyDescent="0.2">
      <c r="A219" s="27"/>
      <c r="B219" s="145"/>
      <c r="C219" s="146" t="s">
        <v>397</v>
      </c>
      <c r="D219" s="146" t="s">
        <v>121</v>
      </c>
      <c r="E219" s="147" t="s">
        <v>398</v>
      </c>
      <c r="F219" s="148" t="s">
        <v>399</v>
      </c>
      <c r="G219" s="149" t="s">
        <v>310</v>
      </c>
      <c r="H219" s="150">
        <v>0</v>
      </c>
      <c r="I219" s="151">
        <v>105</v>
      </c>
      <c r="J219" s="151">
        <f t="shared" si="50"/>
        <v>0</v>
      </c>
      <c r="K219" s="152"/>
      <c r="L219" s="28"/>
      <c r="M219" s="153" t="s">
        <v>1</v>
      </c>
      <c r="N219" s="154" t="s">
        <v>37</v>
      </c>
      <c r="O219" s="155">
        <v>0.187</v>
      </c>
      <c r="P219" s="155">
        <f t="shared" si="51"/>
        <v>0</v>
      </c>
      <c r="Q219" s="155">
        <v>0</v>
      </c>
      <c r="R219" s="155">
        <f t="shared" si="52"/>
        <v>0</v>
      </c>
      <c r="S219" s="155">
        <v>0</v>
      </c>
      <c r="T219" s="156">
        <f t="shared" si="53"/>
        <v>0</v>
      </c>
      <c r="U219" s="27"/>
      <c r="V219" s="27"/>
      <c r="W219" s="27"/>
      <c r="X219" s="27"/>
      <c r="Y219" s="27"/>
      <c r="Z219" s="27"/>
      <c r="AA219" s="27"/>
      <c r="AN219" s="157" t="s">
        <v>125</v>
      </c>
      <c r="AP219" s="157" t="s">
        <v>121</v>
      </c>
      <c r="AQ219" s="157" t="s">
        <v>82</v>
      </c>
      <c r="AU219" s="15" t="s">
        <v>119</v>
      </c>
      <c r="BA219" s="158">
        <f t="shared" si="54"/>
        <v>0</v>
      </c>
      <c r="BB219" s="158">
        <f t="shared" si="55"/>
        <v>0</v>
      </c>
      <c r="BC219" s="158">
        <f t="shared" si="56"/>
        <v>0</v>
      </c>
      <c r="BD219" s="158">
        <f t="shared" si="57"/>
        <v>0</v>
      </c>
      <c r="BE219" s="158">
        <f t="shared" si="58"/>
        <v>0</v>
      </c>
      <c r="BF219" s="15" t="s">
        <v>82</v>
      </c>
      <c r="BG219" s="158">
        <f t="shared" si="59"/>
        <v>0</v>
      </c>
      <c r="BH219" s="15" t="s">
        <v>125</v>
      </c>
      <c r="BI219" s="157" t="s">
        <v>400</v>
      </c>
    </row>
    <row r="220" spans="1:61" s="2" customFormat="1" ht="37.9" customHeight="1" x14ac:dyDescent="0.2">
      <c r="A220" s="27"/>
      <c r="B220" s="145"/>
      <c r="C220" s="167" t="s">
        <v>264</v>
      </c>
      <c r="D220" s="167" t="s">
        <v>186</v>
      </c>
      <c r="E220" s="168" t="s">
        <v>401</v>
      </c>
      <c r="F220" s="169" t="s">
        <v>402</v>
      </c>
      <c r="G220" s="170" t="s">
        <v>310</v>
      </c>
      <c r="H220" s="171">
        <v>0</v>
      </c>
      <c r="I220" s="172">
        <v>900</v>
      </c>
      <c r="J220" s="172">
        <f t="shared" si="50"/>
        <v>0</v>
      </c>
      <c r="K220" s="173"/>
      <c r="L220" s="174"/>
      <c r="M220" s="175" t="s">
        <v>1</v>
      </c>
      <c r="N220" s="176" t="s">
        <v>37</v>
      </c>
      <c r="O220" s="155">
        <v>0</v>
      </c>
      <c r="P220" s="155">
        <f t="shared" si="51"/>
        <v>0</v>
      </c>
      <c r="Q220" s="155">
        <v>2.5000000000000001E-3</v>
      </c>
      <c r="R220" s="155">
        <f t="shared" si="52"/>
        <v>0</v>
      </c>
      <c r="S220" s="155">
        <v>0</v>
      </c>
      <c r="T220" s="156">
        <f t="shared" si="53"/>
        <v>0</v>
      </c>
      <c r="U220" s="27"/>
      <c r="V220" s="27"/>
      <c r="W220" s="27"/>
      <c r="X220" s="27"/>
      <c r="Y220" s="27"/>
      <c r="Z220" s="27"/>
      <c r="AA220" s="27"/>
      <c r="AN220" s="157" t="s">
        <v>134</v>
      </c>
      <c r="AP220" s="157" t="s">
        <v>186</v>
      </c>
      <c r="AQ220" s="157" t="s">
        <v>82</v>
      </c>
      <c r="AU220" s="15" t="s">
        <v>119</v>
      </c>
      <c r="BA220" s="158">
        <f t="shared" si="54"/>
        <v>0</v>
      </c>
      <c r="BB220" s="158">
        <f t="shared" si="55"/>
        <v>0</v>
      </c>
      <c r="BC220" s="158">
        <f t="shared" si="56"/>
        <v>0</v>
      </c>
      <c r="BD220" s="158">
        <f t="shared" si="57"/>
        <v>0</v>
      </c>
      <c r="BE220" s="158">
        <f t="shared" si="58"/>
        <v>0</v>
      </c>
      <c r="BF220" s="15" t="s">
        <v>82</v>
      </c>
      <c r="BG220" s="158">
        <f t="shared" si="59"/>
        <v>0</v>
      </c>
      <c r="BH220" s="15" t="s">
        <v>125</v>
      </c>
      <c r="BI220" s="157" t="s">
        <v>403</v>
      </c>
    </row>
    <row r="221" spans="1:61" s="2" customFormat="1" ht="37.9" customHeight="1" x14ac:dyDescent="0.2">
      <c r="A221" s="27"/>
      <c r="B221" s="145"/>
      <c r="C221" s="146" t="s">
        <v>404</v>
      </c>
      <c r="D221" s="146" t="s">
        <v>121</v>
      </c>
      <c r="E221" s="147" t="s">
        <v>405</v>
      </c>
      <c r="F221" s="148" t="s">
        <v>406</v>
      </c>
      <c r="G221" s="149" t="s">
        <v>229</v>
      </c>
      <c r="H221" s="150">
        <v>0</v>
      </c>
      <c r="I221" s="151">
        <v>20</v>
      </c>
      <c r="J221" s="151">
        <f t="shared" si="50"/>
        <v>0</v>
      </c>
      <c r="K221" s="152"/>
      <c r="L221" s="28"/>
      <c r="M221" s="153" t="s">
        <v>1</v>
      </c>
      <c r="N221" s="154" t="s">
        <v>37</v>
      </c>
      <c r="O221" s="155">
        <v>0</v>
      </c>
      <c r="P221" s="155">
        <f t="shared" si="51"/>
        <v>0</v>
      </c>
      <c r="Q221" s="155">
        <v>0.19198000000000001</v>
      </c>
      <c r="R221" s="155">
        <f t="shared" si="52"/>
        <v>0</v>
      </c>
      <c r="S221" s="155">
        <v>0</v>
      </c>
      <c r="T221" s="156">
        <f t="shared" si="53"/>
        <v>0</v>
      </c>
      <c r="U221" s="27"/>
      <c r="V221" s="27"/>
      <c r="W221" s="27"/>
      <c r="X221" s="27"/>
      <c r="Y221" s="27"/>
      <c r="Z221" s="27"/>
      <c r="AA221" s="27"/>
      <c r="AN221" s="157" t="s">
        <v>125</v>
      </c>
      <c r="AP221" s="157" t="s">
        <v>121</v>
      </c>
      <c r="AQ221" s="157" t="s">
        <v>82</v>
      </c>
      <c r="AU221" s="15" t="s">
        <v>119</v>
      </c>
      <c r="BA221" s="158">
        <f t="shared" si="54"/>
        <v>0</v>
      </c>
      <c r="BB221" s="158">
        <f t="shared" si="55"/>
        <v>0</v>
      </c>
      <c r="BC221" s="158">
        <f t="shared" si="56"/>
        <v>0</v>
      </c>
      <c r="BD221" s="158">
        <f t="shared" si="57"/>
        <v>0</v>
      </c>
      <c r="BE221" s="158">
        <f t="shared" si="58"/>
        <v>0</v>
      </c>
      <c r="BF221" s="15" t="s">
        <v>82</v>
      </c>
      <c r="BG221" s="158">
        <f t="shared" si="59"/>
        <v>0</v>
      </c>
      <c r="BH221" s="15" t="s">
        <v>125</v>
      </c>
      <c r="BI221" s="157" t="s">
        <v>407</v>
      </c>
    </row>
    <row r="222" spans="1:61" s="2" customFormat="1" ht="21.75" customHeight="1" x14ac:dyDescent="0.2">
      <c r="A222" s="27"/>
      <c r="B222" s="145"/>
      <c r="C222" s="167" t="s">
        <v>267</v>
      </c>
      <c r="D222" s="167" t="s">
        <v>186</v>
      </c>
      <c r="E222" s="168" t="s">
        <v>408</v>
      </c>
      <c r="F222" s="169" t="s">
        <v>409</v>
      </c>
      <c r="G222" s="170" t="s">
        <v>310</v>
      </c>
      <c r="H222" s="171">
        <v>0</v>
      </c>
      <c r="I222" s="172">
        <v>150</v>
      </c>
      <c r="J222" s="172">
        <f t="shared" si="50"/>
        <v>0</v>
      </c>
      <c r="K222" s="173"/>
      <c r="L222" s="174"/>
      <c r="M222" s="175" t="s">
        <v>1</v>
      </c>
      <c r="N222" s="176" t="s">
        <v>37</v>
      </c>
      <c r="O222" s="155">
        <v>0</v>
      </c>
      <c r="P222" s="155">
        <f t="shared" si="51"/>
        <v>0</v>
      </c>
      <c r="Q222" s="155">
        <v>2.5700000000000001E-2</v>
      </c>
      <c r="R222" s="155">
        <f t="shared" si="52"/>
        <v>0</v>
      </c>
      <c r="S222" s="155">
        <v>0</v>
      </c>
      <c r="T222" s="156">
        <f t="shared" si="53"/>
        <v>0</v>
      </c>
      <c r="U222" s="27"/>
      <c r="V222" s="27"/>
      <c r="W222" s="27"/>
      <c r="X222" s="27"/>
      <c r="Y222" s="27"/>
      <c r="Z222" s="27"/>
      <c r="AA222" s="27"/>
      <c r="AN222" s="157" t="s">
        <v>134</v>
      </c>
      <c r="AP222" s="157" t="s">
        <v>186</v>
      </c>
      <c r="AQ222" s="157" t="s">
        <v>82</v>
      </c>
      <c r="AU222" s="15" t="s">
        <v>119</v>
      </c>
      <c r="BA222" s="158">
        <f t="shared" si="54"/>
        <v>0</v>
      </c>
      <c r="BB222" s="158">
        <f t="shared" si="55"/>
        <v>0</v>
      </c>
      <c r="BC222" s="158">
        <f t="shared" si="56"/>
        <v>0</v>
      </c>
      <c r="BD222" s="158">
        <f t="shared" si="57"/>
        <v>0</v>
      </c>
      <c r="BE222" s="158">
        <f t="shared" si="58"/>
        <v>0</v>
      </c>
      <c r="BF222" s="15" t="s">
        <v>82</v>
      </c>
      <c r="BG222" s="158">
        <f t="shared" si="59"/>
        <v>0</v>
      </c>
      <c r="BH222" s="15" t="s">
        <v>125</v>
      </c>
      <c r="BI222" s="157" t="s">
        <v>410</v>
      </c>
    </row>
    <row r="223" spans="1:61" s="2" customFormat="1" ht="33" customHeight="1" x14ac:dyDescent="0.2">
      <c r="A223" s="27"/>
      <c r="B223" s="145"/>
      <c r="C223" s="146" t="s">
        <v>411</v>
      </c>
      <c r="D223" s="146" t="s">
        <v>121</v>
      </c>
      <c r="E223" s="147" t="s">
        <v>412</v>
      </c>
      <c r="F223" s="148" t="s">
        <v>413</v>
      </c>
      <c r="G223" s="149" t="s">
        <v>229</v>
      </c>
      <c r="H223" s="150">
        <v>0</v>
      </c>
      <c r="I223" s="151">
        <v>9.14</v>
      </c>
      <c r="J223" s="151">
        <f t="shared" si="50"/>
        <v>0</v>
      </c>
      <c r="K223" s="152"/>
      <c r="L223" s="28"/>
      <c r="M223" s="153" t="s">
        <v>1</v>
      </c>
      <c r="N223" s="154" t="s">
        <v>37</v>
      </c>
      <c r="O223" s="155">
        <v>0.20399999999999999</v>
      </c>
      <c r="P223" s="155">
        <f t="shared" si="51"/>
        <v>0</v>
      </c>
      <c r="Q223" s="155">
        <v>0.12661900000000001</v>
      </c>
      <c r="R223" s="155">
        <f t="shared" si="52"/>
        <v>0</v>
      </c>
      <c r="S223" s="155">
        <v>0</v>
      </c>
      <c r="T223" s="156">
        <f t="shared" si="53"/>
        <v>0</v>
      </c>
      <c r="U223" s="27"/>
      <c r="V223" s="27"/>
      <c r="W223" s="27"/>
      <c r="X223" s="27"/>
      <c r="Y223" s="27"/>
      <c r="Z223" s="27"/>
      <c r="AA223" s="27"/>
      <c r="AN223" s="157" t="s">
        <v>125</v>
      </c>
      <c r="AP223" s="157" t="s">
        <v>121</v>
      </c>
      <c r="AQ223" s="157" t="s">
        <v>82</v>
      </c>
      <c r="AU223" s="15" t="s">
        <v>119</v>
      </c>
      <c r="BA223" s="158">
        <f t="shared" si="54"/>
        <v>0</v>
      </c>
      <c r="BB223" s="158">
        <f t="shared" si="55"/>
        <v>0</v>
      </c>
      <c r="BC223" s="158">
        <f t="shared" si="56"/>
        <v>0</v>
      </c>
      <c r="BD223" s="158">
        <f t="shared" si="57"/>
        <v>0</v>
      </c>
      <c r="BE223" s="158">
        <f t="shared" si="58"/>
        <v>0</v>
      </c>
      <c r="BF223" s="15" t="s">
        <v>82</v>
      </c>
      <c r="BG223" s="158">
        <f t="shared" si="59"/>
        <v>0</v>
      </c>
      <c r="BH223" s="15" t="s">
        <v>125</v>
      </c>
      <c r="BI223" s="157" t="s">
        <v>414</v>
      </c>
    </row>
    <row r="224" spans="1:61" s="2" customFormat="1" ht="16.5" customHeight="1" x14ac:dyDescent="0.2">
      <c r="A224" s="27"/>
      <c r="B224" s="145"/>
      <c r="C224" s="167" t="s">
        <v>271</v>
      </c>
      <c r="D224" s="167" t="s">
        <v>186</v>
      </c>
      <c r="E224" s="168" t="s">
        <v>415</v>
      </c>
      <c r="F224" s="169" t="s">
        <v>416</v>
      </c>
      <c r="G224" s="170" t="s">
        <v>310</v>
      </c>
      <c r="H224" s="171">
        <v>0</v>
      </c>
      <c r="I224" s="172">
        <v>3.37</v>
      </c>
      <c r="J224" s="172">
        <f t="shared" si="50"/>
        <v>0</v>
      </c>
      <c r="K224" s="173"/>
      <c r="L224" s="174"/>
      <c r="M224" s="175" t="s">
        <v>1</v>
      </c>
      <c r="N224" s="176" t="s">
        <v>37</v>
      </c>
      <c r="O224" s="155">
        <v>0</v>
      </c>
      <c r="P224" s="155">
        <f t="shared" si="51"/>
        <v>0</v>
      </c>
      <c r="Q224" s="155">
        <v>8.1000000000000003E-2</v>
      </c>
      <c r="R224" s="155">
        <f t="shared" si="52"/>
        <v>0</v>
      </c>
      <c r="S224" s="155">
        <v>0</v>
      </c>
      <c r="T224" s="156">
        <f t="shared" si="53"/>
        <v>0</v>
      </c>
      <c r="U224" s="27"/>
      <c r="V224" s="27"/>
      <c r="W224" s="27"/>
      <c r="X224" s="27"/>
      <c r="Y224" s="27"/>
      <c r="Z224" s="27"/>
      <c r="AA224" s="27"/>
      <c r="AN224" s="157" t="s">
        <v>134</v>
      </c>
      <c r="AP224" s="157" t="s">
        <v>186</v>
      </c>
      <c r="AQ224" s="157" t="s">
        <v>82</v>
      </c>
      <c r="AU224" s="15" t="s">
        <v>119</v>
      </c>
      <c r="BA224" s="158">
        <f t="shared" si="54"/>
        <v>0</v>
      </c>
      <c r="BB224" s="158">
        <f t="shared" si="55"/>
        <v>0</v>
      </c>
      <c r="BC224" s="158">
        <f t="shared" si="56"/>
        <v>0</v>
      </c>
      <c r="BD224" s="158">
        <f t="shared" si="57"/>
        <v>0</v>
      </c>
      <c r="BE224" s="158">
        <f t="shared" si="58"/>
        <v>0</v>
      </c>
      <c r="BF224" s="15" t="s">
        <v>82</v>
      </c>
      <c r="BG224" s="158">
        <f t="shared" si="59"/>
        <v>0</v>
      </c>
      <c r="BH224" s="15" t="s">
        <v>125</v>
      </c>
      <c r="BI224" s="157" t="s">
        <v>417</v>
      </c>
    </row>
    <row r="225" spans="1:61" s="2" customFormat="1" ht="24.2" customHeight="1" x14ac:dyDescent="0.2">
      <c r="A225" s="27"/>
      <c r="B225" s="145"/>
      <c r="C225" s="146" t="s">
        <v>418</v>
      </c>
      <c r="D225" s="146" t="s">
        <v>121</v>
      </c>
      <c r="E225" s="147" t="s">
        <v>419</v>
      </c>
      <c r="F225" s="148" t="s">
        <v>420</v>
      </c>
      <c r="G225" s="149" t="s">
        <v>310</v>
      </c>
      <c r="H225" s="150">
        <v>0</v>
      </c>
      <c r="I225" s="151">
        <v>588.03</v>
      </c>
      <c r="J225" s="151">
        <f t="shared" si="50"/>
        <v>0</v>
      </c>
      <c r="K225" s="152"/>
      <c r="L225" s="28"/>
      <c r="M225" s="153" t="s">
        <v>1</v>
      </c>
      <c r="N225" s="154" t="s">
        <v>37</v>
      </c>
      <c r="O225" s="155">
        <v>15.499829999999999</v>
      </c>
      <c r="P225" s="155">
        <f t="shared" si="51"/>
        <v>0</v>
      </c>
      <c r="Q225" s="155">
        <v>14.557471443000001</v>
      </c>
      <c r="R225" s="155">
        <f t="shared" si="52"/>
        <v>0</v>
      </c>
      <c r="S225" s="155">
        <v>0</v>
      </c>
      <c r="T225" s="156">
        <f t="shared" si="53"/>
        <v>0</v>
      </c>
      <c r="U225" s="27"/>
      <c r="V225" s="27"/>
      <c r="W225" s="27"/>
      <c r="X225" s="27"/>
      <c r="Y225" s="27"/>
      <c r="Z225" s="27"/>
      <c r="AA225" s="27"/>
      <c r="AN225" s="157" t="s">
        <v>125</v>
      </c>
      <c r="AP225" s="157" t="s">
        <v>121</v>
      </c>
      <c r="AQ225" s="157" t="s">
        <v>82</v>
      </c>
      <c r="AU225" s="15" t="s">
        <v>119</v>
      </c>
      <c r="BA225" s="158">
        <f t="shared" si="54"/>
        <v>0</v>
      </c>
      <c r="BB225" s="158">
        <f t="shared" si="55"/>
        <v>0</v>
      </c>
      <c r="BC225" s="158">
        <f t="shared" si="56"/>
        <v>0</v>
      </c>
      <c r="BD225" s="158">
        <f t="shared" si="57"/>
        <v>0</v>
      </c>
      <c r="BE225" s="158">
        <f t="shared" si="58"/>
        <v>0</v>
      </c>
      <c r="BF225" s="15" t="s">
        <v>82</v>
      </c>
      <c r="BG225" s="158">
        <f t="shared" si="59"/>
        <v>0</v>
      </c>
      <c r="BH225" s="15" t="s">
        <v>125</v>
      </c>
      <c r="BI225" s="157" t="s">
        <v>421</v>
      </c>
    </row>
    <row r="226" spans="1:61" s="2" customFormat="1" ht="33" customHeight="1" x14ac:dyDescent="0.2">
      <c r="A226" s="27"/>
      <c r="B226" s="145"/>
      <c r="C226" s="146" t="s">
        <v>274</v>
      </c>
      <c r="D226" s="146" t="s">
        <v>121</v>
      </c>
      <c r="E226" s="147" t="s">
        <v>422</v>
      </c>
      <c r="F226" s="148" t="s">
        <v>423</v>
      </c>
      <c r="G226" s="149" t="s">
        <v>310</v>
      </c>
      <c r="H226" s="150">
        <v>0</v>
      </c>
      <c r="I226" s="151">
        <v>500</v>
      </c>
      <c r="J226" s="151">
        <f t="shared" si="50"/>
        <v>0</v>
      </c>
      <c r="K226" s="152"/>
      <c r="L226" s="28"/>
      <c r="M226" s="153" t="s">
        <v>1</v>
      </c>
      <c r="N226" s="154" t="s">
        <v>37</v>
      </c>
      <c r="O226" s="155">
        <v>0</v>
      </c>
      <c r="P226" s="155">
        <f t="shared" si="51"/>
        <v>0</v>
      </c>
      <c r="Q226" s="155">
        <v>9.3954500000000003</v>
      </c>
      <c r="R226" s="155">
        <f t="shared" si="52"/>
        <v>0</v>
      </c>
      <c r="S226" s="155">
        <v>0</v>
      </c>
      <c r="T226" s="156">
        <f t="shared" si="53"/>
        <v>0</v>
      </c>
      <c r="U226" s="27"/>
      <c r="V226" s="27"/>
      <c r="W226" s="27"/>
      <c r="X226" s="27"/>
      <c r="Y226" s="27"/>
      <c r="Z226" s="27"/>
      <c r="AA226" s="27"/>
      <c r="AN226" s="157" t="s">
        <v>125</v>
      </c>
      <c r="AP226" s="157" t="s">
        <v>121</v>
      </c>
      <c r="AQ226" s="157" t="s">
        <v>82</v>
      </c>
      <c r="AU226" s="15" t="s">
        <v>119</v>
      </c>
      <c r="BA226" s="158">
        <f t="shared" si="54"/>
        <v>0</v>
      </c>
      <c r="BB226" s="158">
        <f t="shared" si="55"/>
        <v>0</v>
      </c>
      <c r="BC226" s="158">
        <f t="shared" si="56"/>
        <v>0</v>
      </c>
      <c r="BD226" s="158">
        <f t="shared" si="57"/>
        <v>0</v>
      </c>
      <c r="BE226" s="158">
        <f t="shared" si="58"/>
        <v>0</v>
      </c>
      <c r="BF226" s="15" t="s">
        <v>82</v>
      </c>
      <c r="BG226" s="158">
        <f t="shared" si="59"/>
        <v>0</v>
      </c>
      <c r="BH226" s="15" t="s">
        <v>125</v>
      </c>
      <c r="BI226" s="157" t="s">
        <v>424</v>
      </c>
    </row>
    <row r="227" spans="1:61" s="2" customFormat="1" ht="24.2" customHeight="1" x14ac:dyDescent="0.2">
      <c r="A227" s="27"/>
      <c r="B227" s="145"/>
      <c r="C227" s="146" t="s">
        <v>425</v>
      </c>
      <c r="D227" s="146" t="s">
        <v>121</v>
      </c>
      <c r="E227" s="147" t="s">
        <v>426</v>
      </c>
      <c r="F227" s="148" t="s">
        <v>427</v>
      </c>
      <c r="G227" s="149" t="s">
        <v>229</v>
      </c>
      <c r="H227" s="150">
        <v>0</v>
      </c>
      <c r="I227" s="151">
        <v>56.57</v>
      </c>
      <c r="J227" s="151">
        <f t="shared" si="50"/>
        <v>0</v>
      </c>
      <c r="K227" s="152"/>
      <c r="L227" s="28"/>
      <c r="M227" s="153" t="s">
        <v>1</v>
      </c>
      <c r="N227" s="154" t="s">
        <v>37</v>
      </c>
      <c r="O227" s="155">
        <v>1.8520000000000001</v>
      </c>
      <c r="P227" s="155">
        <f t="shared" si="51"/>
        <v>0</v>
      </c>
      <c r="Q227" s="155">
        <v>0.90209260000000002</v>
      </c>
      <c r="R227" s="155">
        <f t="shared" si="52"/>
        <v>0</v>
      </c>
      <c r="S227" s="155">
        <v>0</v>
      </c>
      <c r="T227" s="156">
        <f t="shared" si="53"/>
        <v>0</v>
      </c>
      <c r="U227" s="27"/>
      <c r="V227" s="27"/>
      <c r="W227" s="27"/>
      <c r="X227" s="27"/>
      <c r="Y227" s="27"/>
      <c r="Z227" s="27"/>
      <c r="AA227" s="27"/>
      <c r="AN227" s="157" t="s">
        <v>125</v>
      </c>
      <c r="AP227" s="157" t="s">
        <v>121</v>
      </c>
      <c r="AQ227" s="157" t="s">
        <v>82</v>
      </c>
      <c r="AU227" s="15" t="s">
        <v>119</v>
      </c>
      <c r="BA227" s="158">
        <f t="shared" si="54"/>
        <v>0</v>
      </c>
      <c r="BB227" s="158">
        <f t="shared" si="55"/>
        <v>0</v>
      </c>
      <c r="BC227" s="158">
        <f t="shared" si="56"/>
        <v>0</v>
      </c>
      <c r="BD227" s="158">
        <f t="shared" si="57"/>
        <v>0</v>
      </c>
      <c r="BE227" s="158">
        <f t="shared" si="58"/>
        <v>0</v>
      </c>
      <c r="BF227" s="15" t="s">
        <v>82</v>
      </c>
      <c r="BG227" s="158">
        <f t="shared" si="59"/>
        <v>0</v>
      </c>
      <c r="BH227" s="15" t="s">
        <v>125</v>
      </c>
      <c r="BI227" s="157" t="s">
        <v>428</v>
      </c>
    </row>
    <row r="228" spans="1:61" s="2" customFormat="1" ht="16.5" customHeight="1" x14ac:dyDescent="0.2">
      <c r="A228" s="27"/>
      <c r="B228" s="145"/>
      <c r="C228" s="167" t="s">
        <v>278</v>
      </c>
      <c r="D228" s="167" t="s">
        <v>186</v>
      </c>
      <c r="E228" s="168" t="s">
        <v>429</v>
      </c>
      <c r="F228" s="169" t="s">
        <v>430</v>
      </c>
      <c r="G228" s="170" t="s">
        <v>310</v>
      </c>
      <c r="H228" s="171">
        <v>0</v>
      </c>
      <c r="I228" s="172">
        <v>227.77</v>
      </c>
      <c r="J228" s="172">
        <f t="shared" si="50"/>
        <v>0</v>
      </c>
      <c r="K228" s="173"/>
      <c r="L228" s="174"/>
      <c r="M228" s="175" t="s">
        <v>1</v>
      </c>
      <c r="N228" s="176" t="s">
        <v>37</v>
      </c>
      <c r="O228" s="155">
        <v>0</v>
      </c>
      <c r="P228" s="155">
        <f t="shared" si="51"/>
        <v>0</v>
      </c>
      <c r="Q228" s="155">
        <v>1.5089999999999999</v>
      </c>
      <c r="R228" s="155">
        <f t="shared" si="52"/>
        <v>0</v>
      </c>
      <c r="S228" s="155">
        <v>0</v>
      </c>
      <c r="T228" s="156">
        <f t="shared" si="53"/>
        <v>0</v>
      </c>
      <c r="U228" s="27"/>
      <c r="V228" s="27"/>
      <c r="W228" s="27"/>
      <c r="X228" s="27"/>
      <c r="Y228" s="27"/>
      <c r="Z228" s="27"/>
      <c r="AA228" s="27"/>
      <c r="AN228" s="157" t="s">
        <v>134</v>
      </c>
      <c r="AP228" s="157" t="s">
        <v>186</v>
      </c>
      <c r="AQ228" s="157" t="s">
        <v>82</v>
      </c>
      <c r="AU228" s="15" t="s">
        <v>119</v>
      </c>
      <c r="BA228" s="158">
        <f t="shared" si="54"/>
        <v>0</v>
      </c>
      <c r="BB228" s="158">
        <f t="shared" si="55"/>
        <v>0</v>
      </c>
      <c r="BC228" s="158">
        <f t="shared" si="56"/>
        <v>0</v>
      </c>
      <c r="BD228" s="158">
        <f t="shared" si="57"/>
        <v>0</v>
      </c>
      <c r="BE228" s="158">
        <f t="shared" si="58"/>
        <v>0</v>
      </c>
      <c r="BF228" s="15" t="s">
        <v>82</v>
      </c>
      <c r="BG228" s="158">
        <f t="shared" si="59"/>
        <v>0</v>
      </c>
      <c r="BH228" s="15" t="s">
        <v>125</v>
      </c>
      <c r="BI228" s="157" t="s">
        <v>431</v>
      </c>
    </row>
    <row r="229" spans="1:61" s="2" customFormat="1" ht="37.9" customHeight="1" x14ac:dyDescent="0.2">
      <c r="A229" s="27"/>
      <c r="B229" s="145"/>
      <c r="C229" s="146" t="s">
        <v>432</v>
      </c>
      <c r="D229" s="146" t="s">
        <v>121</v>
      </c>
      <c r="E229" s="147" t="s">
        <v>433</v>
      </c>
      <c r="F229" s="148" t="s">
        <v>434</v>
      </c>
      <c r="G229" s="149" t="s">
        <v>124</v>
      </c>
      <c r="H229" s="150">
        <v>868.14</v>
      </c>
      <c r="I229" s="151">
        <v>2.2400000000000002</v>
      </c>
      <c r="J229" s="151">
        <f t="shared" si="50"/>
        <v>1944.63</v>
      </c>
      <c r="K229" s="152"/>
      <c r="L229" s="28"/>
      <c r="M229" s="153" t="s">
        <v>1</v>
      </c>
      <c r="N229" s="154" t="s">
        <v>37</v>
      </c>
      <c r="O229" s="155">
        <v>0.11</v>
      </c>
      <c r="P229" s="155">
        <f t="shared" si="51"/>
        <v>95.495400000000004</v>
      </c>
      <c r="Q229" s="155">
        <v>3.5649999999999999E-4</v>
      </c>
      <c r="R229" s="155">
        <f t="shared" si="52"/>
        <v>0.30949190999999998</v>
      </c>
      <c r="S229" s="155">
        <v>0</v>
      </c>
      <c r="T229" s="156">
        <f t="shared" si="53"/>
        <v>0</v>
      </c>
      <c r="U229" s="27"/>
      <c r="V229" s="27"/>
      <c r="W229" s="27"/>
      <c r="X229" s="27"/>
      <c r="Y229" s="27"/>
      <c r="Z229" s="27"/>
      <c r="AA229" s="27"/>
      <c r="AN229" s="157" t="s">
        <v>125</v>
      </c>
      <c r="AP229" s="157" t="s">
        <v>121</v>
      </c>
      <c r="AQ229" s="157" t="s">
        <v>82</v>
      </c>
      <c r="AU229" s="15" t="s">
        <v>119</v>
      </c>
      <c r="BA229" s="158">
        <f t="shared" si="54"/>
        <v>0</v>
      </c>
      <c r="BB229" s="158">
        <f t="shared" si="55"/>
        <v>1944.63</v>
      </c>
      <c r="BC229" s="158">
        <f t="shared" si="56"/>
        <v>0</v>
      </c>
      <c r="BD229" s="158">
        <f t="shared" si="57"/>
        <v>0</v>
      </c>
      <c r="BE229" s="158">
        <f t="shared" si="58"/>
        <v>0</v>
      </c>
      <c r="BF229" s="15" t="s">
        <v>82</v>
      </c>
      <c r="BG229" s="158">
        <f t="shared" si="59"/>
        <v>1944.63</v>
      </c>
      <c r="BH229" s="15" t="s">
        <v>125</v>
      </c>
      <c r="BI229" s="157" t="s">
        <v>435</v>
      </c>
    </row>
    <row r="230" spans="1:61" s="13" customFormat="1" x14ac:dyDescent="0.2">
      <c r="B230" s="159"/>
      <c r="D230" s="160"/>
      <c r="E230" s="161" t="s">
        <v>1</v>
      </c>
      <c r="F230" s="162"/>
      <c r="H230" s="163"/>
      <c r="L230" s="159"/>
      <c r="M230" s="164"/>
      <c r="N230" s="165"/>
      <c r="O230" s="165"/>
      <c r="P230" s="165"/>
      <c r="Q230" s="165"/>
      <c r="R230" s="165"/>
      <c r="S230" s="165"/>
      <c r="T230" s="166"/>
      <c r="AP230" s="161" t="s">
        <v>150</v>
      </c>
      <c r="AQ230" s="161" t="s">
        <v>82</v>
      </c>
      <c r="AR230" s="13" t="s">
        <v>82</v>
      </c>
      <c r="AS230" s="13" t="s">
        <v>28</v>
      </c>
      <c r="AT230" s="13" t="s">
        <v>78</v>
      </c>
      <c r="AU230" s="161" t="s">
        <v>119</v>
      </c>
    </row>
    <row r="231" spans="1:61" s="2" customFormat="1" ht="24.2" customHeight="1" x14ac:dyDescent="0.2">
      <c r="A231" s="27"/>
      <c r="B231" s="145"/>
      <c r="C231" s="146" t="s">
        <v>281</v>
      </c>
      <c r="D231" s="146" t="s">
        <v>121</v>
      </c>
      <c r="E231" s="147" t="s">
        <v>436</v>
      </c>
      <c r="F231" s="148" t="s">
        <v>437</v>
      </c>
      <c r="G231" s="149" t="s">
        <v>229</v>
      </c>
      <c r="H231" s="150">
        <v>78</v>
      </c>
      <c r="I231" s="151">
        <v>2.4500000000000002</v>
      </c>
      <c r="J231" s="151">
        <f t="shared" ref="J231:J238" si="60">ROUND(I231*H231,2)</f>
        <v>191.1</v>
      </c>
      <c r="K231" s="152"/>
      <c r="L231" s="28"/>
      <c r="M231" s="153"/>
      <c r="N231" s="154"/>
      <c r="O231" s="155"/>
      <c r="P231" s="155"/>
      <c r="Q231" s="155"/>
      <c r="R231" s="155"/>
      <c r="S231" s="155"/>
      <c r="T231" s="156"/>
      <c r="U231" s="27"/>
      <c r="V231" s="27"/>
      <c r="W231" s="27"/>
      <c r="X231" s="27"/>
      <c r="Y231" s="27"/>
      <c r="Z231" s="27"/>
      <c r="AA231" s="27"/>
      <c r="AN231" s="157" t="s">
        <v>125</v>
      </c>
      <c r="AP231" s="157" t="s">
        <v>121</v>
      </c>
      <c r="AQ231" s="157" t="s">
        <v>82</v>
      </c>
      <c r="AU231" s="15" t="s">
        <v>119</v>
      </c>
      <c r="BA231" s="158">
        <f t="shared" ref="BA231:BA238" si="61">IF(N231="základná",J231,0)</f>
        <v>0</v>
      </c>
      <c r="BB231" s="158">
        <f t="shared" ref="BB231:BB238" si="62">IF(N231="znížená",J231,0)</f>
        <v>0</v>
      </c>
      <c r="BC231" s="158">
        <f t="shared" ref="BC231:BC238" si="63">IF(N231="zákl. prenesená",J231,0)</f>
        <v>0</v>
      </c>
      <c r="BD231" s="158">
        <f t="shared" ref="BD231:BD238" si="64">IF(N231="zníž. prenesená",J231,0)</f>
        <v>0</v>
      </c>
      <c r="BE231" s="158">
        <f t="shared" ref="BE231:BE238" si="65">IF(N231="nulová",J231,0)</f>
        <v>0</v>
      </c>
      <c r="BF231" s="15" t="s">
        <v>82</v>
      </c>
      <c r="BG231" s="158">
        <f t="shared" ref="BG231:BG238" si="66">ROUND(I231*H231,2)</f>
        <v>191.1</v>
      </c>
      <c r="BH231" s="15" t="s">
        <v>125</v>
      </c>
      <c r="BI231" s="157" t="s">
        <v>438</v>
      </c>
    </row>
    <row r="232" spans="1:61" s="2" customFormat="1" ht="16.5" customHeight="1" x14ac:dyDescent="0.2">
      <c r="A232" s="27"/>
      <c r="B232" s="145"/>
      <c r="C232" s="146" t="s">
        <v>439</v>
      </c>
      <c r="D232" s="146" t="s">
        <v>121</v>
      </c>
      <c r="E232" s="147" t="s">
        <v>440</v>
      </c>
      <c r="F232" s="148" t="s">
        <v>441</v>
      </c>
      <c r="G232" s="149" t="s">
        <v>229</v>
      </c>
      <c r="H232" s="150">
        <v>78</v>
      </c>
      <c r="I232" s="151">
        <v>2.1</v>
      </c>
      <c r="J232" s="151">
        <f t="shared" si="60"/>
        <v>163.80000000000001</v>
      </c>
      <c r="K232" s="152"/>
      <c r="L232" s="28"/>
      <c r="M232" s="153" t="s">
        <v>1</v>
      </c>
      <c r="N232" s="154" t="s">
        <v>37</v>
      </c>
      <c r="O232" s="155">
        <v>0</v>
      </c>
      <c r="P232" s="155">
        <f t="shared" ref="P232:P238" si="67">O232*H232</f>
        <v>0</v>
      </c>
      <c r="Q232" s="155">
        <v>6.9999999999999994E-5</v>
      </c>
      <c r="R232" s="155">
        <f t="shared" ref="R232:R238" si="68">Q232*H232</f>
        <v>5.4599999999999996E-3</v>
      </c>
      <c r="S232" s="155">
        <v>0</v>
      </c>
      <c r="T232" s="156">
        <f t="shared" ref="T232:T238" si="69">S232*H232</f>
        <v>0</v>
      </c>
      <c r="U232" s="27"/>
      <c r="V232" s="27"/>
      <c r="W232" s="27"/>
      <c r="X232" s="27"/>
      <c r="Y232" s="27"/>
      <c r="Z232" s="27"/>
      <c r="AA232" s="27"/>
      <c r="AN232" s="157" t="s">
        <v>125</v>
      </c>
      <c r="AP232" s="157" t="s">
        <v>121</v>
      </c>
      <c r="AQ232" s="157" t="s">
        <v>82</v>
      </c>
      <c r="AU232" s="15" t="s">
        <v>119</v>
      </c>
      <c r="BA232" s="158">
        <f t="shared" si="61"/>
        <v>0</v>
      </c>
      <c r="BB232" s="158">
        <f t="shared" si="62"/>
        <v>163.80000000000001</v>
      </c>
      <c r="BC232" s="158">
        <f t="shared" si="63"/>
        <v>0</v>
      </c>
      <c r="BD232" s="158">
        <f t="shared" si="64"/>
        <v>0</v>
      </c>
      <c r="BE232" s="158">
        <f t="shared" si="65"/>
        <v>0</v>
      </c>
      <c r="BF232" s="15" t="s">
        <v>82</v>
      </c>
      <c r="BG232" s="158">
        <f t="shared" si="66"/>
        <v>163.80000000000001</v>
      </c>
      <c r="BH232" s="15" t="s">
        <v>125</v>
      </c>
      <c r="BI232" s="157" t="s">
        <v>442</v>
      </c>
    </row>
    <row r="233" spans="1:61" s="2" customFormat="1" ht="33" customHeight="1" x14ac:dyDescent="0.2">
      <c r="A233" s="27"/>
      <c r="B233" s="145"/>
      <c r="C233" s="146" t="s">
        <v>285</v>
      </c>
      <c r="D233" s="146" t="s">
        <v>121</v>
      </c>
      <c r="E233" s="147" t="s">
        <v>443</v>
      </c>
      <c r="F233" s="148" t="s">
        <v>444</v>
      </c>
      <c r="G233" s="149" t="s">
        <v>148</v>
      </c>
      <c r="H233" s="150">
        <v>0</v>
      </c>
      <c r="I233" s="151">
        <v>85.81</v>
      </c>
      <c r="J233" s="151">
        <f t="shared" si="60"/>
        <v>0</v>
      </c>
      <c r="K233" s="152"/>
      <c r="L233" s="28"/>
      <c r="M233" s="153" t="s">
        <v>1</v>
      </c>
      <c r="N233" s="154" t="s">
        <v>37</v>
      </c>
      <c r="O233" s="155">
        <v>4.952</v>
      </c>
      <c r="P233" s="155">
        <f t="shared" si="67"/>
        <v>0</v>
      </c>
      <c r="Q233" s="155">
        <v>0</v>
      </c>
      <c r="R233" s="155">
        <f t="shared" si="68"/>
        <v>0</v>
      </c>
      <c r="S233" s="155">
        <v>2.2000000000000002</v>
      </c>
      <c r="T233" s="156">
        <f t="shared" si="69"/>
        <v>0</v>
      </c>
      <c r="U233" s="27"/>
      <c r="V233" s="27"/>
      <c r="W233" s="27"/>
      <c r="X233" s="27"/>
      <c r="Y233" s="27"/>
      <c r="Z233" s="27"/>
      <c r="AA233" s="27"/>
      <c r="AN233" s="157" t="s">
        <v>125</v>
      </c>
      <c r="AP233" s="157" t="s">
        <v>121</v>
      </c>
      <c r="AQ233" s="157" t="s">
        <v>82</v>
      </c>
      <c r="AU233" s="15" t="s">
        <v>119</v>
      </c>
      <c r="BA233" s="158">
        <f t="shared" si="61"/>
        <v>0</v>
      </c>
      <c r="BB233" s="158">
        <f t="shared" si="62"/>
        <v>0</v>
      </c>
      <c r="BC233" s="158">
        <f t="shared" si="63"/>
        <v>0</v>
      </c>
      <c r="BD233" s="158">
        <f t="shared" si="64"/>
        <v>0</v>
      </c>
      <c r="BE233" s="158">
        <f t="shared" si="65"/>
        <v>0</v>
      </c>
      <c r="BF233" s="15" t="s">
        <v>82</v>
      </c>
      <c r="BG233" s="158">
        <f t="shared" si="66"/>
        <v>0</v>
      </c>
      <c r="BH233" s="15" t="s">
        <v>125</v>
      </c>
      <c r="BI233" s="157" t="s">
        <v>445</v>
      </c>
    </row>
    <row r="234" spans="1:61" s="2" customFormat="1" ht="24.2" customHeight="1" x14ac:dyDescent="0.2">
      <c r="A234" s="27"/>
      <c r="B234" s="145"/>
      <c r="C234" s="146" t="s">
        <v>446</v>
      </c>
      <c r="D234" s="146" t="s">
        <v>121</v>
      </c>
      <c r="E234" s="147" t="s">
        <v>447</v>
      </c>
      <c r="F234" s="148" t="s">
        <v>448</v>
      </c>
      <c r="G234" s="149" t="s">
        <v>229</v>
      </c>
      <c r="H234" s="150">
        <v>0</v>
      </c>
      <c r="I234" s="151">
        <v>9.8000000000000007</v>
      </c>
      <c r="J234" s="151">
        <f t="shared" si="60"/>
        <v>0</v>
      </c>
      <c r="K234" s="152"/>
      <c r="L234" s="28"/>
      <c r="M234" s="153" t="s">
        <v>1</v>
      </c>
      <c r="N234" s="154" t="s">
        <v>37</v>
      </c>
      <c r="O234" s="155">
        <v>0.71809000000000001</v>
      </c>
      <c r="P234" s="155">
        <f t="shared" si="67"/>
        <v>0</v>
      </c>
      <c r="Q234" s="155">
        <v>9.0000000000000006E-5</v>
      </c>
      <c r="R234" s="155">
        <f t="shared" si="68"/>
        <v>0</v>
      </c>
      <c r="S234" s="155">
        <v>4.2000000000000003E-2</v>
      </c>
      <c r="T234" s="156">
        <f t="shared" si="69"/>
        <v>0</v>
      </c>
      <c r="U234" s="27"/>
      <c r="V234" s="27"/>
      <c r="W234" s="27"/>
      <c r="X234" s="27"/>
      <c r="Y234" s="27"/>
      <c r="Z234" s="27"/>
      <c r="AA234" s="27"/>
      <c r="AN234" s="157" t="s">
        <v>125</v>
      </c>
      <c r="AP234" s="157" t="s">
        <v>121</v>
      </c>
      <c r="AQ234" s="157" t="s">
        <v>82</v>
      </c>
      <c r="AU234" s="15" t="s">
        <v>119</v>
      </c>
      <c r="BA234" s="158">
        <f t="shared" si="61"/>
        <v>0</v>
      </c>
      <c r="BB234" s="158">
        <f t="shared" si="62"/>
        <v>0</v>
      </c>
      <c r="BC234" s="158">
        <f t="shared" si="63"/>
        <v>0</v>
      </c>
      <c r="BD234" s="158">
        <f t="shared" si="64"/>
        <v>0</v>
      </c>
      <c r="BE234" s="158">
        <f t="shared" si="65"/>
        <v>0</v>
      </c>
      <c r="BF234" s="15" t="s">
        <v>82</v>
      </c>
      <c r="BG234" s="158">
        <f t="shared" si="66"/>
        <v>0</v>
      </c>
      <c r="BH234" s="15" t="s">
        <v>125</v>
      </c>
      <c r="BI234" s="157" t="s">
        <v>449</v>
      </c>
    </row>
    <row r="235" spans="1:61" s="2" customFormat="1" ht="24.2" customHeight="1" x14ac:dyDescent="0.2">
      <c r="A235" s="27"/>
      <c r="B235" s="145"/>
      <c r="C235" s="146" t="s">
        <v>288</v>
      </c>
      <c r="D235" s="146" t="s">
        <v>121</v>
      </c>
      <c r="E235" s="147" t="s">
        <v>450</v>
      </c>
      <c r="F235" s="148" t="s">
        <v>451</v>
      </c>
      <c r="G235" s="149" t="s">
        <v>310</v>
      </c>
      <c r="H235" s="150">
        <v>0</v>
      </c>
      <c r="I235" s="151">
        <v>6</v>
      </c>
      <c r="J235" s="151">
        <f t="shared" si="60"/>
        <v>0</v>
      </c>
      <c r="K235" s="152"/>
      <c r="L235" s="28"/>
      <c r="M235" s="153" t="s">
        <v>1</v>
      </c>
      <c r="N235" s="154" t="s">
        <v>37</v>
      </c>
      <c r="O235" s="155">
        <v>0.53100000000000003</v>
      </c>
      <c r="P235" s="155">
        <f t="shared" si="67"/>
        <v>0</v>
      </c>
      <c r="Q235" s="155">
        <v>0</v>
      </c>
      <c r="R235" s="155">
        <f t="shared" si="68"/>
        <v>0</v>
      </c>
      <c r="S235" s="155">
        <v>8.2000000000000003E-2</v>
      </c>
      <c r="T235" s="156">
        <f t="shared" si="69"/>
        <v>0</v>
      </c>
      <c r="U235" s="27"/>
      <c r="V235" s="27"/>
      <c r="W235" s="27"/>
      <c r="X235" s="27"/>
      <c r="Y235" s="27"/>
      <c r="Z235" s="27"/>
      <c r="AA235" s="27"/>
      <c r="AN235" s="157" t="s">
        <v>125</v>
      </c>
      <c r="AP235" s="157" t="s">
        <v>121</v>
      </c>
      <c r="AQ235" s="157" t="s">
        <v>82</v>
      </c>
      <c r="AU235" s="15" t="s">
        <v>119</v>
      </c>
      <c r="BA235" s="158">
        <f t="shared" si="61"/>
        <v>0</v>
      </c>
      <c r="BB235" s="158">
        <f t="shared" si="62"/>
        <v>0</v>
      </c>
      <c r="BC235" s="158">
        <f t="shared" si="63"/>
        <v>0</v>
      </c>
      <c r="BD235" s="158">
        <f t="shared" si="64"/>
        <v>0</v>
      </c>
      <c r="BE235" s="158">
        <f t="shared" si="65"/>
        <v>0</v>
      </c>
      <c r="BF235" s="15" t="s">
        <v>82</v>
      </c>
      <c r="BG235" s="158">
        <f t="shared" si="66"/>
        <v>0</v>
      </c>
      <c r="BH235" s="15" t="s">
        <v>125</v>
      </c>
      <c r="BI235" s="157" t="s">
        <v>452</v>
      </c>
    </row>
    <row r="236" spans="1:61" s="2" customFormat="1" ht="24.2" customHeight="1" x14ac:dyDescent="0.2">
      <c r="A236" s="27"/>
      <c r="B236" s="145"/>
      <c r="C236" s="146" t="s">
        <v>453</v>
      </c>
      <c r="D236" s="146" t="s">
        <v>121</v>
      </c>
      <c r="E236" s="147" t="s">
        <v>454</v>
      </c>
      <c r="F236" s="148" t="s">
        <v>455</v>
      </c>
      <c r="G236" s="149" t="s">
        <v>310</v>
      </c>
      <c r="H236" s="150">
        <v>0</v>
      </c>
      <c r="I236" s="151">
        <v>6</v>
      </c>
      <c r="J236" s="151">
        <f t="shared" si="60"/>
        <v>0</v>
      </c>
      <c r="K236" s="152"/>
      <c r="L236" s="28"/>
      <c r="M236" s="153" t="s">
        <v>1</v>
      </c>
      <c r="N236" s="154" t="s">
        <v>37</v>
      </c>
      <c r="O236" s="155">
        <v>0.53100000000000003</v>
      </c>
      <c r="P236" s="155">
        <f t="shared" si="67"/>
        <v>0</v>
      </c>
      <c r="Q236" s="155">
        <v>0</v>
      </c>
      <c r="R236" s="155">
        <f t="shared" si="68"/>
        <v>0</v>
      </c>
      <c r="S236" s="155">
        <v>3.6999999999999998E-2</v>
      </c>
      <c r="T236" s="156">
        <f t="shared" si="69"/>
        <v>0</v>
      </c>
      <c r="U236" s="27"/>
      <c r="V236" s="27"/>
      <c r="W236" s="27"/>
      <c r="X236" s="27"/>
      <c r="Y236" s="27"/>
      <c r="Z236" s="27"/>
      <c r="AA236" s="27"/>
      <c r="AN236" s="157" t="s">
        <v>125</v>
      </c>
      <c r="AP236" s="157" t="s">
        <v>121</v>
      </c>
      <c r="AQ236" s="157" t="s">
        <v>82</v>
      </c>
      <c r="AU236" s="15" t="s">
        <v>119</v>
      </c>
      <c r="BA236" s="158">
        <f t="shared" si="61"/>
        <v>0</v>
      </c>
      <c r="BB236" s="158">
        <f t="shared" si="62"/>
        <v>0</v>
      </c>
      <c r="BC236" s="158">
        <f t="shared" si="63"/>
        <v>0</v>
      </c>
      <c r="BD236" s="158">
        <f t="shared" si="64"/>
        <v>0</v>
      </c>
      <c r="BE236" s="158">
        <f t="shared" si="65"/>
        <v>0</v>
      </c>
      <c r="BF236" s="15" t="s">
        <v>82</v>
      </c>
      <c r="BG236" s="158">
        <f t="shared" si="66"/>
        <v>0</v>
      </c>
      <c r="BH236" s="15" t="s">
        <v>125</v>
      </c>
      <c r="BI236" s="157" t="s">
        <v>456</v>
      </c>
    </row>
    <row r="237" spans="1:61" s="2" customFormat="1" ht="24.2" customHeight="1" x14ac:dyDescent="0.2">
      <c r="A237" s="27"/>
      <c r="B237" s="145"/>
      <c r="C237" s="146" t="s">
        <v>292</v>
      </c>
      <c r="D237" s="146" t="s">
        <v>121</v>
      </c>
      <c r="E237" s="147" t="s">
        <v>457</v>
      </c>
      <c r="F237" s="148" t="s">
        <v>458</v>
      </c>
      <c r="G237" s="149" t="s">
        <v>189</v>
      </c>
      <c r="H237" s="150">
        <v>630.95238095238096</v>
      </c>
      <c r="I237" s="151">
        <v>1.5</v>
      </c>
      <c r="J237" s="151">
        <f t="shared" si="60"/>
        <v>946.43</v>
      </c>
      <c r="K237" s="152"/>
      <c r="L237" s="28"/>
      <c r="M237" s="153" t="s">
        <v>1</v>
      </c>
      <c r="N237" s="154" t="s">
        <v>37</v>
      </c>
      <c r="O237" s="155">
        <v>3.1E-2</v>
      </c>
      <c r="P237" s="155">
        <f t="shared" si="67"/>
        <v>19.55952380952381</v>
      </c>
      <c r="Q237" s="155">
        <v>0</v>
      </c>
      <c r="R237" s="155">
        <f t="shared" si="68"/>
        <v>0</v>
      </c>
      <c r="S237" s="155">
        <v>0</v>
      </c>
      <c r="T237" s="156">
        <f t="shared" si="69"/>
        <v>0</v>
      </c>
      <c r="U237" s="27"/>
      <c r="V237" s="27"/>
      <c r="W237" s="27"/>
      <c r="X237" s="27"/>
      <c r="Y237" s="27"/>
      <c r="Z237" s="27"/>
      <c r="AA237" s="27"/>
      <c r="AN237" s="157" t="s">
        <v>125</v>
      </c>
      <c r="AP237" s="157" t="s">
        <v>121</v>
      </c>
      <c r="AQ237" s="157" t="s">
        <v>82</v>
      </c>
      <c r="AU237" s="15" t="s">
        <v>119</v>
      </c>
      <c r="BA237" s="158">
        <f t="shared" si="61"/>
        <v>0</v>
      </c>
      <c r="BB237" s="158">
        <f t="shared" si="62"/>
        <v>946.43</v>
      </c>
      <c r="BC237" s="158">
        <f t="shared" si="63"/>
        <v>0</v>
      </c>
      <c r="BD237" s="158">
        <f t="shared" si="64"/>
        <v>0</v>
      </c>
      <c r="BE237" s="158">
        <f t="shared" si="65"/>
        <v>0</v>
      </c>
      <c r="BF237" s="15" t="s">
        <v>82</v>
      </c>
      <c r="BG237" s="158">
        <f t="shared" si="66"/>
        <v>946.43</v>
      </c>
      <c r="BH237" s="15" t="s">
        <v>125</v>
      </c>
      <c r="BI237" s="157" t="s">
        <v>459</v>
      </c>
    </row>
    <row r="238" spans="1:61" s="2" customFormat="1" ht="21.75" customHeight="1" x14ac:dyDescent="0.2">
      <c r="A238" s="27"/>
      <c r="B238" s="145"/>
      <c r="C238" s="146" t="s">
        <v>460</v>
      </c>
      <c r="D238" s="146" t="s">
        <v>121</v>
      </c>
      <c r="E238" s="147" t="s">
        <v>461</v>
      </c>
      <c r="F238" s="148" t="s">
        <v>462</v>
      </c>
      <c r="G238" s="149" t="s">
        <v>189</v>
      </c>
      <c r="H238" s="150">
        <v>8829.8000000000011</v>
      </c>
      <c r="I238" s="151">
        <v>0.1</v>
      </c>
      <c r="J238" s="151">
        <f t="shared" si="60"/>
        <v>882.98</v>
      </c>
      <c r="K238" s="152"/>
      <c r="L238" s="28"/>
      <c r="M238" s="153" t="s">
        <v>1</v>
      </c>
      <c r="N238" s="154" t="s">
        <v>37</v>
      </c>
      <c r="O238" s="155">
        <v>6.0000000000000001E-3</v>
      </c>
      <c r="P238" s="155">
        <f t="shared" si="67"/>
        <v>52.978800000000007</v>
      </c>
      <c r="Q238" s="155">
        <v>0</v>
      </c>
      <c r="R238" s="155">
        <f t="shared" si="68"/>
        <v>0</v>
      </c>
      <c r="S238" s="155">
        <v>0</v>
      </c>
      <c r="T238" s="156">
        <f t="shared" si="69"/>
        <v>0</v>
      </c>
      <c r="U238" s="27"/>
      <c r="V238" s="27"/>
      <c r="W238" s="27"/>
      <c r="X238" s="27"/>
      <c r="Y238" s="27"/>
      <c r="Z238" s="27"/>
      <c r="AA238" s="27"/>
      <c r="AN238" s="157" t="s">
        <v>125</v>
      </c>
      <c r="AP238" s="157" t="s">
        <v>121</v>
      </c>
      <c r="AQ238" s="157" t="s">
        <v>82</v>
      </c>
      <c r="AU238" s="15" t="s">
        <v>119</v>
      </c>
      <c r="BA238" s="158">
        <f t="shared" si="61"/>
        <v>0</v>
      </c>
      <c r="BB238" s="158">
        <f t="shared" si="62"/>
        <v>882.98</v>
      </c>
      <c r="BC238" s="158">
        <f t="shared" si="63"/>
        <v>0</v>
      </c>
      <c r="BD238" s="158">
        <f t="shared" si="64"/>
        <v>0</v>
      </c>
      <c r="BE238" s="158">
        <f t="shared" si="65"/>
        <v>0</v>
      </c>
      <c r="BF238" s="15" t="s">
        <v>82</v>
      </c>
      <c r="BG238" s="158">
        <f t="shared" si="66"/>
        <v>882.98</v>
      </c>
      <c r="BH238" s="15" t="s">
        <v>125</v>
      </c>
      <c r="BI238" s="157" t="s">
        <v>463</v>
      </c>
    </row>
    <row r="239" spans="1:61" s="13" customFormat="1" x14ac:dyDescent="0.2">
      <c r="B239" s="159"/>
      <c r="D239" s="160"/>
      <c r="F239" s="162"/>
      <c r="H239" s="163"/>
      <c r="L239" s="159"/>
      <c r="M239" s="164"/>
      <c r="N239" s="165"/>
      <c r="O239" s="165"/>
      <c r="P239" s="165"/>
      <c r="Q239" s="165"/>
      <c r="R239" s="165"/>
      <c r="S239" s="165"/>
      <c r="T239" s="166"/>
      <c r="AP239" s="161" t="s">
        <v>150</v>
      </c>
      <c r="AQ239" s="161" t="s">
        <v>82</v>
      </c>
      <c r="AR239" s="13" t="s">
        <v>82</v>
      </c>
      <c r="AS239" s="13" t="s">
        <v>3</v>
      </c>
      <c r="AT239" s="13" t="s">
        <v>78</v>
      </c>
      <c r="AU239" s="161" t="s">
        <v>119</v>
      </c>
    </row>
    <row r="240" spans="1:61" s="2" customFormat="1" ht="24.2" customHeight="1" x14ac:dyDescent="0.2">
      <c r="A240" s="27"/>
      <c r="B240" s="145"/>
      <c r="C240" s="146" t="s">
        <v>295</v>
      </c>
      <c r="D240" s="146" t="s">
        <v>121</v>
      </c>
      <c r="E240" s="147" t="s">
        <v>464</v>
      </c>
      <c r="F240" s="148" t="s">
        <v>465</v>
      </c>
      <c r="G240" s="149" t="s">
        <v>189</v>
      </c>
      <c r="H240" s="150">
        <v>630.95238095238096</v>
      </c>
      <c r="I240" s="151">
        <v>1.02</v>
      </c>
      <c r="J240" s="151">
        <f>ROUND(I240*H240,2)</f>
        <v>643.57000000000005</v>
      </c>
      <c r="K240" s="152"/>
      <c r="L240" s="28"/>
      <c r="M240" s="153" t="s">
        <v>1</v>
      </c>
      <c r="N240" s="154" t="s">
        <v>37</v>
      </c>
      <c r="O240" s="155">
        <v>0.14899999999999999</v>
      </c>
      <c r="P240" s="155">
        <f>O240*H240</f>
        <v>94.011904761904759</v>
      </c>
      <c r="Q240" s="155">
        <v>0</v>
      </c>
      <c r="R240" s="155">
        <f>Q240*H240</f>
        <v>0</v>
      </c>
      <c r="S240" s="155">
        <v>0</v>
      </c>
      <c r="T240" s="156">
        <f>S240*H240</f>
        <v>0</v>
      </c>
      <c r="U240" s="27"/>
      <c r="V240" s="27"/>
      <c r="W240" s="27"/>
      <c r="X240" s="27"/>
      <c r="Y240" s="27"/>
      <c r="Z240" s="27"/>
      <c r="AA240" s="27"/>
      <c r="AN240" s="157" t="s">
        <v>125</v>
      </c>
      <c r="AP240" s="157" t="s">
        <v>121</v>
      </c>
      <c r="AQ240" s="157" t="s">
        <v>82</v>
      </c>
      <c r="AU240" s="15" t="s">
        <v>119</v>
      </c>
      <c r="BA240" s="158">
        <f>IF(N240="základná",J240,0)</f>
        <v>0</v>
      </c>
      <c r="BB240" s="158">
        <f>IF(N240="znížená",J240,0)</f>
        <v>643.57000000000005</v>
      </c>
      <c r="BC240" s="158">
        <f>IF(N240="zákl. prenesená",J240,0)</f>
        <v>0</v>
      </c>
      <c r="BD240" s="158">
        <f>IF(N240="zníž. prenesená",J240,0)</f>
        <v>0</v>
      </c>
      <c r="BE240" s="158">
        <f>IF(N240="nulová",J240,0)</f>
        <v>0</v>
      </c>
      <c r="BF240" s="15" t="s">
        <v>82</v>
      </c>
      <c r="BG240" s="158">
        <f>ROUND(I240*H240,2)</f>
        <v>643.57000000000005</v>
      </c>
      <c r="BH240" s="15" t="s">
        <v>125</v>
      </c>
      <c r="BI240" s="157" t="s">
        <v>466</v>
      </c>
    </row>
    <row r="241" spans="1:61" s="2" customFormat="1" ht="16.5" customHeight="1" x14ac:dyDescent="0.2">
      <c r="A241" s="27"/>
      <c r="B241" s="145"/>
      <c r="C241" s="146" t="s">
        <v>467</v>
      </c>
      <c r="D241" s="146" t="s">
        <v>121</v>
      </c>
      <c r="E241" s="147" t="s">
        <v>468</v>
      </c>
      <c r="F241" s="148" t="s">
        <v>469</v>
      </c>
      <c r="G241" s="149" t="s">
        <v>189</v>
      </c>
      <c r="H241" s="150">
        <v>0</v>
      </c>
      <c r="I241" s="151">
        <v>0</v>
      </c>
      <c r="J241" s="151">
        <f>ROUND(I241*H241,2)</f>
        <v>0</v>
      </c>
      <c r="K241" s="152"/>
      <c r="L241" s="28"/>
      <c r="M241" s="153" t="s">
        <v>1</v>
      </c>
      <c r="N241" s="154" t="s">
        <v>37</v>
      </c>
      <c r="O241" s="155">
        <v>0.749</v>
      </c>
      <c r="P241" s="155">
        <f>O241*H241</f>
        <v>0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U241" s="27"/>
      <c r="V241" s="27"/>
      <c r="W241" s="27"/>
      <c r="X241" s="27"/>
      <c r="Y241" s="27"/>
      <c r="Z241" s="27"/>
      <c r="AA241" s="27"/>
      <c r="AN241" s="157" t="s">
        <v>125</v>
      </c>
      <c r="AP241" s="157" t="s">
        <v>121</v>
      </c>
      <c r="AQ241" s="157" t="s">
        <v>82</v>
      </c>
      <c r="AU241" s="15" t="s">
        <v>119</v>
      </c>
      <c r="BA241" s="158">
        <f>IF(N241="základná",J241,0)</f>
        <v>0</v>
      </c>
      <c r="BB241" s="158">
        <f>IF(N241="znížená",J241,0)</f>
        <v>0</v>
      </c>
      <c r="BC241" s="158">
        <f>IF(N241="zákl. prenesená",J241,0)</f>
        <v>0</v>
      </c>
      <c r="BD241" s="158">
        <f>IF(N241="zníž. prenesená",J241,0)</f>
        <v>0</v>
      </c>
      <c r="BE241" s="158">
        <f>IF(N241="nulová",J241,0)</f>
        <v>0</v>
      </c>
      <c r="BF241" s="15" t="s">
        <v>82</v>
      </c>
      <c r="BG241" s="158">
        <f>ROUND(I241*H241,2)</f>
        <v>0</v>
      </c>
      <c r="BH241" s="15" t="s">
        <v>125</v>
      </c>
      <c r="BI241" s="157" t="s">
        <v>470</v>
      </c>
    </row>
    <row r="242" spans="1:61" s="12" customFormat="1" ht="22.9" customHeight="1" x14ac:dyDescent="0.2">
      <c r="B242" s="133"/>
      <c r="D242" s="134" t="s">
        <v>70</v>
      </c>
      <c r="E242" s="143" t="s">
        <v>471</v>
      </c>
      <c r="F242" s="143" t="s">
        <v>472</v>
      </c>
      <c r="J242" s="144">
        <f>BG242</f>
        <v>249.18</v>
      </c>
      <c r="L242" s="133"/>
      <c r="M242" s="137"/>
      <c r="N242" s="138"/>
      <c r="O242" s="138"/>
      <c r="P242" s="139">
        <f>P243</f>
        <v>34.369439999999997</v>
      </c>
      <c r="Q242" s="138"/>
      <c r="R242" s="139">
        <f>R243</f>
        <v>0</v>
      </c>
      <c r="S242" s="138"/>
      <c r="T242" s="140">
        <f>T243</f>
        <v>0</v>
      </c>
      <c r="AN242" s="134" t="s">
        <v>78</v>
      </c>
      <c r="AP242" s="141" t="s">
        <v>70</v>
      </c>
      <c r="AQ242" s="141" t="s">
        <v>78</v>
      </c>
      <c r="AU242" s="134" t="s">
        <v>119</v>
      </c>
      <c r="BG242" s="142">
        <f>BG243</f>
        <v>249.18</v>
      </c>
    </row>
    <row r="243" spans="1:61" s="2" customFormat="1" ht="33" customHeight="1" x14ac:dyDescent="0.2">
      <c r="A243" s="27"/>
      <c r="B243" s="145"/>
      <c r="C243" s="146" t="s">
        <v>299</v>
      </c>
      <c r="D243" s="146" t="s">
        <v>121</v>
      </c>
      <c r="E243" s="147" t="s">
        <v>473</v>
      </c>
      <c r="F243" s="148" t="s">
        <v>474</v>
      </c>
      <c r="G243" s="149" t="s">
        <v>189</v>
      </c>
      <c r="H243" s="150">
        <v>859.23599999999999</v>
      </c>
      <c r="I243" s="151">
        <v>0.28999999999999998</v>
      </c>
      <c r="J243" s="151">
        <f>ROUND(I243*H243,2)</f>
        <v>249.18</v>
      </c>
      <c r="K243" s="152"/>
      <c r="L243" s="28"/>
      <c r="M243" s="153" t="s">
        <v>1</v>
      </c>
      <c r="N243" s="154" t="s">
        <v>37</v>
      </c>
      <c r="O243" s="155">
        <v>0.04</v>
      </c>
      <c r="P243" s="155">
        <f>O243*H243</f>
        <v>34.369439999999997</v>
      </c>
      <c r="Q243" s="155">
        <v>0</v>
      </c>
      <c r="R243" s="155">
        <f>Q243*H243</f>
        <v>0</v>
      </c>
      <c r="S243" s="155">
        <v>0</v>
      </c>
      <c r="T243" s="156">
        <f>S243*H243</f>
        <v>0</v>
      </c>
      <c r="U243" s="27"/>
      <c r="V243" s="27"/>
      <c r="W243" s="27"/>
      <c r="X243" s="27"/>
      <c r="Y243" s="27"/>
      <c r="Z243" s="27"/>
      <c r="AA243" s="27"/>
      <c r="AN243" s="157" t="s">
        <v>125</v>
      </c>
      <c r="AP243" s="157" t="s">
        <v>121</v>
      </c>
      <c r="AQ243" s="157" t="s">
        <v>82</v>
      </c>
      <c r="AU243" s="15" t="s">
        <v>119</v>
      </c>
      <c r="BA243" s="158">
        <f>IF(N243="základná",J243,0)</f>
        <v>0</v>
      </c>
      <c r="BB243" s="158">
        <f>IF(N243="znížená",J243,0)</f>
        <v>249.18</v>
      </c>
      <c r="BC243" s="158">
        <f>IF(N243="zákl. prenesená",J243,0)</f>
        <v>0</v>
      </c>
      <c r="BD243" s="158">
        <f>IF(N243="zníž. prenesená",J243,0)</f>
        <v>0</v>
      </c>
      <c r="BE243" s="158">
        <f>IF(N243="nulová",J243,0)</f>
        <v>0</v>
      </c>
      <c r="BF243" s="15" t="s">
        <v>82</v>
      </c>
      <c r="BG243" s="158">
        <f>ROUND(I243*H243,2)</f>
        <v>249.18</v>
      </c>
      <c r="BH243" s="15" t="s">
        <v>125</v>
      </c>
      <c r="BI243" s="157" t="s">
        <v>475</v>
      </c>
    </row>
    <row r="244" spans="1:61" s="12" customFormat="1" ht="25.9" customHeight="1" x14ac:dyDescent="0.2">
      <c r="B244" s="133"/>
      <c r="D244" s="134" t="s">
        <v>70</v>
      </c>
      <c r="E244" s="135" t="s">
        <v>186</v>
      </c>
      <c r="F244" s="135" t="s">
        <v>476</v>
      </c>
      <c r="J244" s="136">
        <f>BG244</f>
        <v>0</v>
      </c>
      <c r="L244" s="133"/>
      <c r="M244" s="137"/>
      <c r="N244" s="138"/>
      <c r="O244" s="138"/>
      <c r="P244" s="139">
        <f>P245</f>
        <v>0</v>
      </c>
      <c r="Q244" s="138"/>
      <c r="R244" s="139">
        <f>R245</f>
        <v>0</v>
      </c>
      <c r="S244" s="138"/>
      <c r="T244" s="140">
        <f>T245</f>
        <v>0</v>
      </c>
      <c r="AN244" s="134" t="s">
        <v>78</v>
      </c>
      <c r="AP244" s="141" t="s">
        <v>70</v>
      </c>
      <c r="AQ244" s="141" t="s">
        <v>71</v>
      </c>
      <c r="AU244" s="134" t="s">
        <v>119</v>
      </c>
      <c r="BG244" s="142">
        <f>BG245</f>
        <v>0</v>
      </c>
    </row>
    <row r="245" spans="1:61" s="12" customFormat="1" ht="22.9" customHeight="1" x14ac:dyDescent="0.2">
      <c r="B245" s="133"/>
      <c r="D245" s="134" t="s">
        <v>70</v>
      </c>
      <c r="E245" s="143" t="s">
        <v>477</v>
      </c>
      <c r="F245" s="143" t="s">
        <v>478</v>
      </c>
      <c r="J245" s="144">
        <f>BG245</f>
        <v>0</v>
      </c>
      <c r="L245" s="133"/>
      <c r="M245" s="137"/>
      <c r="N245" s="138"/>
      <c r="O245" s="138"/>
      <c r="P245" s="139">
        <f>SUM(P246:P248)</f>
        <v>0</v>
      </c>
      <c r="Q245" s="138"/>
      <c r="R245" s="139">
        <f>SUM(R246:R248)</f>
        <v>0</v>
      </c>
      <c r="S245" s="138"/>
      <c r="T245" s="140">
        <f>SUM(T246:T248)</f>
        <v>0</v>
      </c>
      <c r="AN245" s="134" t="s">
        <v>78</v>
      </c>
      <c r="AP245" s="141" t="s">
        <v>70</v>
      </c>
      <c r="AQ245" s="141" t="s">
        <v>78</v>
      </c>
      <c r="AU245" s="134" t="s">
        <v>119</v>
      </c>
      <c r="BG245" s="142">
        <f>SUM(BG246:BG248)</f>
        <v>0</v>
      </c>
    </row>
    <row r="246" spans="1:61" s="2" customFormat="1" ht="24.2" customHeight="1" x14ac:dyDescent="0.2">
      <c r="A246" s="27"/>
      <c r="B246" s="145"/>
      <c r="C246" s="146" t="s">
        <v>471</v>
      </c>
      <c r="D246" s="146" t="s">
        <v>121</v>
      </c>
      <c r="E246" s="147" t="s">
        <v>479</v>
      </c>
      <c r="F246" s="148" t="s">
        <v>480</v>
      </c>
      <c r="G246" s="149" t="s">
        <v>310</v>
      </c>
      <c r="H246" s="150">
        <v>0</v>
      </c>
      <c r="I246" s="151">
        <v>276</v>
      </c>
      <c r="J246" s="151">
        <f>ROUND(I246*H246,2)</f>
        <v>0</v>
      </c>
      <c r="K246" s="152"/>
      <c r="L246" s="28"/>
      <c r="M246" s="153" t="s">
        <v>1</v>
      </c>
      <c r="N246" s="154" t="s">
        <v>37</v>
      </c>
      <c r="O246" s="155">
        <v>6.3319999999999999</v>
      </c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27"/>
      <c r="V246" s="27"/>
      <c r="W246" s="27"/>
      <c r="X246" s="27"/>
      <c r="Y246" s="27"/>
      <c r="Z246" s="27"/>
      <c r="AA246" s="27"/>
      <c r="AN246" s="157" t="s">
        <v>125</v>
      </c>
      <c r="AP246" s="157" t="s">
        <v>121</v>
      </c>
      <c r="AQ246" s="157" t="s">
        <v>82</v>
      </c>
      <c r="AU246" s="15" t="s">
        <v>119</v>
      </c>
      <c r="BA246" s="158">
        <f>IF(N246="základná",J246,0)</f>
        <v>0</v>
      </c>
      <c r="BB246" s="158">
        <f>IF(N246="znížená",J246,0)</f>
        <v>0</v>
      </c>
      <c r="BC246" s="158">
        <f>IF(N246="zákl. prenesená",J246,0)</f>
        <v>0</v>
      </c>
      <c r="BD246" s="158">
        <f>IF(N246="zníž. prenesená",J246,0)</f>
        <v>0</v>
      </c>
      <c r="BE246" s="158">
        <f>IF(N246="nulová",J246,0)</f>
        <v>0</v>
      </c>
      <c r="BF246" s="15" t="s">
        <v>82</v>
      </c>
      <c r="BG246" s="158">
        <f>ROUND(I246*H246,2)</f>
        <v>0</v>
      </c>
      <c r="BH246" s="15" t="s">
        <v>125</v>
      </c>
      <c r="BI246" s="157" t="s">
        <v>481</v>
      </c>
    </row>
    <row r="247" spans="1:61" s="2" customFormat="1" ht="44.25" customHeight="1" x14ac:dyDescent="0.2">
      <c r="A247" s="27"/>
      <c r="B247" s="145"/>
      <c r="C247" s="146" t="s">
        <v>303</v>
      </c>
      <c r="D247" s="146" t="s">
        <v>121</v>
      </c>
      <c r="E247" s="147" t="s">
        <v>482</v>
      </c>
      <c r="F247" s="148" t="s">
        <v>483</v>
      </c>
      <c r="G247" s="149" t="s">
        <v>310</v>
      </c>
      <c r="H247" s="150">
        <v>0</v>
      </c>
      <c r="I247" s="151">
        <v>2400</v>
      </c>
      <c r="J247" s="151">
        <f>ROUND(I247*H247,2)</f>
        <v>0</v>
      </c>
      <c r="K247" s="152"/>
      <c r="L247" s="28"/>
      <c r="M247" s="153" t="s">
        <v>1</v>
      </c>
      <c r="N247" s="154" t="s">
        <v>37</v>
      </c>
      <c r="O247" s="155">
        <v>0</v>
      </c>
      <c r="P247" s="155">
        <f>O247*H247</f>
        <v>0</v>
      </c>
      <c r="Q247" s="155">
        <v>2E-3</v>
      </c>
      <c r="R247" s="155">
        <f>Q247*H247</f>
        <v>0</v>
      </c>
      <c r="S247" s="155">
        <v>0</v>
      </c>
      <c r="T247" s="156">
        <f>S247*H247</f>
        <v>0</v>
      </c>
      <c r="U247" s="27"/>
      <c r="V247" s="27"/>
      <c r="W247" s="27"/>
      <c r="X247" s="27"/>
      <c r="Y247" s="27"/>
      <c r="Z247" s="27"/>
      <c r="AA247" s="27"/>
      <c r="AN247" s="157" t="s">
        <v>125</v>
      </c>
      <c r="AP247" s="157" t="s">
        <v>121</v>
      </c>
      <c r="AQ247" s="157" t="s">
        <v>82</v>
      </c>
      <c r="AU247" s="15" t="s">
        <v>119</v>
      </c>
      <c r="BA247" s="158">
        <f>IF(N247="základná",J247,0)</f>
        <v>0</v>
      </c>
      <c r="BB247" s="158">
        <f>IF(N247="znížená",J247,0)</f>
        <v>0</v>
      </c>
      <c r="BC247" s="158">
        <f>IF(N247="zákl. prenesená",J247,0)</f>
        <v>0</v>
      </c>
      <c r="BD247" s="158">
        <f>IF(N247="zníž. prenesená",J247,0)</f>
        <v>0</v>
      </c>
      <c r="BE247" s="158">
        <f>IF(N247="nulová",J247,0)</f>
        <v>0</v>
      </c>
      <c r="BF247" s="15" t="s">
        <v>82</v>
      </c>
      <c r="BG247" s="158">
        <f>ROUND(I247*H247,2)</f>
        <v>0</v>
      </c>
      <c r="BH247" s="15" t="s">
        <v>125</v>
      </c>
      <c r="BI247" s="157" t="s">
        <v>484</v>
      </c>
    </row>
    <row r="248" spans="1:61" s="2" customFormat="1" ht="24.2" customHeight="1" x14ac:dyDescent="0.2">
      <c r="A248" s="27"/>
      <c r="B248" s="145"/>
      <c r="C248" s="146" t="s">
        <v>485</v>
      </c>
      <c r="D248" s="146" t="s">
        <v>121</v>
      </c>
      <c r="E248" s="147" t="s">
        <v>486</v>
      </c>
      <c r="F248" s="148" t="s">
        <v>487</v>
      </c>
      <c r="G248" s="149" t="s">
        <v>310</v>
      </c>
      <c r="H248" s="150">
        <v>0</v>
      </c>
      <c r="I248" s="151">
        <v>3720</v>
      </c>
      <c r="J248" s="151">
        <f>ROUND(I248*H248,2)</f>
        <v>0</v>
      </c>
      <c r="K248" s="152"/>
      <c r="L248" s="28"/>
      <c r="M248" s="177" t="s">
        <v>1</v>
      </c>
      <c r="N248" s="178" t="s">
        <v>37</v>
      </c>
      <c r="O248" s="179">
        <v>0</v>
      </c>
      <c r="P248" s="179">
        <f>O248*H248</f>
        <v>0</v>
      </c>
      <c r="Q248" s="179">
        <v>2E-3</v>
      </c>
      <c r="R248" s="179">
        <f>Q248*H248</f>
        <v>0</v>
      </c>
      <c r="S248" s="179">
        <v>0</v>
      </c>
      <c r="T248" s="180">
        <f>S248*H248</f>
        <v>0</v>
      </c>
      <c r="U248" s="27"/>
      <c r="V248" s="27"/>
      <c r="W248" s="27"/>
      <c r="X248" s="27"/>
      <c r="Y248" s="27"/>
      <c r="Z248" s="27"/>
      <c r="AA248" s="27"/>
      <c r="AN248" s="157" t="s">
        <v>125</v>
      </c>
      <c r="AP248" s="157" t="s">
        <v>121</v>
      </c>
      <c r="AQ248" s="157" t="s">
        <v>82</v>
      </c>
      <c r="AU248" s="15" t="s">
        <v>119</v>
      </c>
      <c r="BA248" s="158">
        <f>IF(N248="základná",J248,0)</f>
        <v>0</v>
      </c>
      <c r="BB248" s="158">
        <f>IF(N248="znížená",J248,0)</f>
        <v>0</v>
      </c>
      <c r="BC248" s="158">
        <f>IF(N248="zákl. prenesená",J248,0)</f>
        <v>0</v>
      </c>
      <c r="BD248" s="158">
        <f>IF(N248="zníž. prenesená",J248,0)</f>
        <v>0</v>
      </c>
      <c r="BE248" s="158">
        <f>IF(N248="nulová",J248,0)</f>
        <v>0</v>
      </c>
      <c r="BF248" s="15" t="s">
        <v>82</v>
      </c>
      <c r="BG248" s="158">
        <f>ROUND(I248*H248,2)</f>
        <v>0</v>
      </c>
      <c r="BH248" s="15" t="s">
        <v>125</v>
      </c>
      <c r="BI248" s="157" t="s">
        <v>488</v>
      </c>
    </row>
    <row r="249" spans="1:61" s="2" customFormat="1" ht="6.95" customHeight="1" x14ac:dyDescent="0.2">
      <c r="A249" s="27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28"/>
      <c r="M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</sheetData>
  <autoFilter ref="C128:K248" xr:uid="{00000000-0009-0000-0000-000001000000}"/>
  <mergeCells count="11">
    <mergeCell ref="E121:H121"/>
    <mergeCell ref="E7:H7"/>
    <mergeCell ref="E9:H9"/>
    <mergeCell ref="E11:H11"/>
    <mergeCell ref="E29:H29"/>
    <mergeCell ref="E83:H83"/>
    <mergeCell ref="L2:U2"/>
    <mergeCell ref="E85:H85"/>
    <mergeCell ref="E87:H87"/>
    <mergeCell ref="E117:H117"/>
    <mergeCell ref="E119:H11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DA335-92C8-41C8-9156-85F9C1EF5F12}">
  <sheetPr>
    <pageSetUpPr fitToPage="1"/>
  </sheetPr>
  <dimension ref="B2:BM137"/>
  <sheetViews>
    <sheetView showGridLines="0" topLeftCell="A122" workbookViewId="0">
      <selection activeCell="I143" sqref="I143"/>
    </sheetView>
  </sheetViews>
  <sheetFormatPr defaultRowHeight="11.25" x14ac:dyDescent="0.2"/>
  <cols>
    <col min="1" max="1" width="8.33203125" style="301" customWidth="1"/>
    <col min="2" max="2" width="1.1640625" style="301" customWidth="1"/>
    <col min="3" max="3" width="4.1640625" style="301" customWidth="1"/>
    <col min="4" max="4" width="4.33203125" style="301" customWidth="1"/>
    <col min="5" max="5" width="17.1640625" style="301" customWidth="1"/>
    <col min="6" max="6" width="50.83203125" style="301" customWidth="1"/>
    <col min="7" max="7" width="7.5" style="301" customWidth="1"/>
    <col min="8" max="8" width="14" style="301" customWidth="1"/>
    <col min="9" max="9" width="15.83203125" style="301" customWidth="1"/>
    <col min="10" max="10" width="22.33203125" style="301" customWidth="1"/>
    <col min="11" max="11" width="22.33203125" style="301" hidden="1" customWidth="1"/>
    <col min="12" max="12" width="9.33203125" style="301" customWidth="1"/>
    <col min="13" max="13" width="10.83203125" style="301" hidden="1" customWidth="1"/>
    <col min="14" max="14" width="9.33203125" style="301"/>
    <col min="15" max="20" width="14.1640625" style="301" hidden="1" customWidth="1"/>
    <col min="21" max="21" width="16.33203125" style="301" hidden="1" customWidth="1"/>
    <col min="22" max="22" width="12.33203125" style="301" customWidth="1"/>
    <col min="23" max="23" width="16.33203125" style="301" customWidth="1"/>
    <col min="24" max="24" width="12.33203125" style="301" customWidth="1"/>
    <col min="25" max="25" width="15" style="301" customWidth="1"/>
    <col min="26" max="26" width="11" style="301" customWidth="1"/>
    <col min="27" max="27" width="15" style="301" customWidth="1"/>
    <col min="28" max="28" width="16.33203125" style="301" customWidth="1"/>
    <col min="29" max="29" width="11" style="301" customWidth="1"/>
    <col min="30" max="30" width="15" style="301" customWidth="1"/>
    <col min="31" max="31" width="16.33203125" style="301" customWidth="1"/>
    <col min="32" max="16384" width="9.33203125" style="301"/>
  </cols>
  <sheetData>
    <row r="2" spans="2:46" ht="36.950000000000003" customHeight="1" x14ac:dyDescent="0.2">
      <c r="L2" s="443" t="s">
        <v>5</v>
      </c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302" t="s">
        <v>540</v>
      </c>
    </row>
    <row r="3" spans="2:46" ht="6.9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302" t="s">
        <v>71</v>
      </c>
    </row>
    <row r="4" spans="2:46" ht="24.95" customHeight="1" x14ac:dyDescent="0.2">
      <c r="B4" s="18"/>
      <c r="D4" s="303" t="s">
        <v>85</v>
      </c>
      <c r="L4" s="18"/>
      <c r="M4" s="304" t="s">
        <v>9</v>
      </c>
      <c r="AT4" s="302" t="s">
        <v>3</v>
      </c>
    </row>
    <row r="5" spans="2:46" ht="6.95" customHeight="1" x14ac:dyDescent="0.2">
      <c r="B5" s="18"/>
      <c r="L5" s="18"/>
    </row>
    <row r="6" spans="2:46" ht="12" customHeight="1" x14ac:dyDescent="0.2">
      <c r="B6" s="18"/>
      <c r="D6" s="305" t="s">
        <v>12</v>
      </c>
      <c r="L6" s="18"/>
    </row>
    <row r="7" spans="2:46" ht="16.5" customHeight="1" x14ac:dyDescent="0.2">
      <c r="B7" s="18"/>
      <c r="E7" s="441" t="str">
        <f>'[1]Rekapitulácia stavby'!K6</f>
        <v>Rekonštr.cesty II/499  Havran</v>
      </c>
      <c r="F7" s="442"/>
      <c r="G7" s="442"/>
      <c r="H7" s="442"/>
      <c r="L7" s="18"/>
    </row>
    <row r="8" spans="2:46" ht="12" customHeight="1" x14ac:dyDescent="0.2">
      <c r="B8" s="18"/>
      <c r="D8" s="305" t="s">
        <v>86</v>
      </c>
      <c r="L8" s="18"/>
    </row>
    <row r="9" spans="2:46" s="2" customFormat="1" ht="16.5" customHeight="1" x14ac:dyDescent="0.2">
      <c r="B9" s="40"/>
      <c r="E9" s="441" t="s">
        <v>87</v>
      </c>
      <c r="F9" s="444"/>
      <c r="G9" s="444"/>
      <c r="H9" s="444"/>
      <c r="L9" s="40"/>
    </row>
    <row r="10" spans="2:46" s="2" customFormat="1" ht="12" customHeight="1" x14ac:dyDescent="0.2">
      <c r="B10" s="40"/>
      <c r="D10" s="305" t="s">
        <v>88</v>
      </c>
      <c r="L10" s="40"/>
    </row>
    <row r="11" spans="2:46" s="2" customFormat="1" ht="16.5" customHeight="1" x14ac:dyDescent="0.2">
      <c r="B11" s="40"/>
      <c r="E11" s="445" t="s">
        <v>543</v>
      </c>
      <c r="F11" s="444"/>
      <c r="G11" s="444"/>
      <c r="H11" s="444"/>
      <c r="L11" s="40"/>
    </row>
    <row r="12" spans="2:46" s="2" customFormat="1" x14ac:dyDescent="0.2">
      <c r="B12" s="40"/>
      <c r="L12" s="40"/>
    </row>
    <row r="13" spans="2:46" s="2" customFormat="1" ht="12" customHeight="1" x14ac:dyDescent="0.2">
      <c r="B13" s="40"/>
      <c r="D13" s="305" t="s">
        <v>13</v>
      </c>
      <c r="F13" s="306" t="s">
        <v>1</v>
      </c>
      <c r="I13" s="305" t="s">
        <v>14</v>
      </c>
      <c r="J13" s="306" t="s">
        <v>1</v>
      </c>
      <c r="L13" s="40"/>
    </row>
    <row r="14" spans="2:46" s="2" customFormat="1" ht="12" customHeight="1" x14ac:dyDescent="0.2">
      <c r="B14" s="40"/>
      <c r="D14" s="305" t="s">
        <v>15</v>
      </c>
      <c r="F14" s="306" t="s">
        <v>16</v>
      </c>
      <c r="I14" s="305" t="s">
        <v>17</v>
      </c>
      <c r="J14" s="307"/>
      <c r="L14" s="40"/>
    </row>
    <row r="15" spans="2:46" s="2" customFormat="1" ht="10.9" customHeight="1" x14ac:dyDescent="0.2">
      <c r="B15" s="40"/>
      <c r="L15" s="40"/>
    </row>
    <row r="16" spans="2:46" s="2" customFormat="1" ht="12" customHeight="1" x14ac:dyDescent="0.2">
      <c r="B16" s="40"/>
      <c r="D16" s="305" t="s">
        <v>18</v>
      </c>
      <c r="I16" s="305" t="s">
        <v>19</v>
      </c>
      <c r="J16" s="306" t="s">
        <v>20</v>
      </c>
      <c r="L16" s="40"/>
    </row>
    <row r="17" spans="2:52" s="2" customFormat="1" ht="18" customHeight="1" x14ac:dyDescent="0.2">
      <c r="B17" s="40"/>
      <c r="E17" s="306" t="s">
        <v>21</v>
      </c>
      <c r="I17" s="305" t="s">
        <v>22</v>
      </c>
      <c r="J17" s="306" t="s">
        <v>1</v>
      </c>
      <c r="L17" s="40"/>
    </row>
    <row r="18" spans="2:52" s="2" customFormat="1" ht="6.95" customHeight="1" x14ac:dyDescent="0.2">
      <c r="B18" s="40"/>
      <c r="L18" s="40"/>
    </row>
    <row r="19" spans="2:52" s="2" customFormat="1" ht="12" customHeight="1" x14ac:dyDescent="0.2">
      <c r="B19" s="40"/>
      <c r="D19" s="305" t="s">
        <v>23</v>
      </c>
      <c r="I19" s="305" t="s">
        <v>19</v>
      </c>
      <c r="J19" s="306" t="s">
        <v>24</v>
      </c>
      <c r="L19" s="40"/>
    </row>
    <row r="20" spans="2:52" s="2" customFormat="1" ht="18" customHeight="1" x14ac:dyDescent="0.2">
      <c r="B20" s="40"/>
      <c r="E20" s="306" t="s">
        <v>25</v>
      </c>
      <c r="I20" s="305" t="s">
        <v>22</v>
      </c>
      <c r="J20" s="306" t="s">
        <v>26</v>
      </c>
      <c r="L20" s="40"/>
    </row>
    <row r="21" spans="2:52" s="2" customFormat="1" ht="6.95" customHeight="1" x14ac:dyDescent="0.2">
      <c r="B21" s="40"/>
      <c r="L21" s="40"/>
    </row>
    <row r="22" spans="2:52" s="2" customFormat="1" ht="12" customHeight="1" x14ac:dyDescent="0.2">
      <c r="B22" s="40"/>
      <c r="D22" s="305" t="s">
        <v>27</v>
      </c>
      <c r="I22" s="305" t="s">
        <v>19</v>
      </c>
      <c r="J22" s="306" t="str">
        <f>IF('[1]Rekapitulácia stavby'!AN16="","",'[1]Rekapitulácia stavby'!AN16)</f>
        <v/>
      </c>
      <c r="L22" s="40"/>
    </row>
    <row r="23" spans="2:52" s="2" customFormat="1" ht="18" customHeight="1" x14ac:dyDescent="0.2">
      <c r="B23" s="40"/>
      <c r="E23" s="306" t="str">
        <f>IF('[1]Rekapitulácia stavby'!E17="","",'[1]Rekapitulácia stavby'!E17)</f>
        <v xml:space="preserve"> </v>
      </c>
      <c r="I23" s="305" t="s">
        <v>22</v>
      </c>
      <c r="J23" s="306" t="str">
        <f>IF('[1]Rekapitulácia stavby'!AN17="","",'[1]Rekapitulácia stavby'!AN17)</f>
        <v/>
      </c>
      <c r="L23" s="40"/>
    </row>
    <row r="24" spans="2:52" s="2" customFormat="1" ht="6.95" customHeight="1" x14ac:dyDescent="0.2">
      <c r="B24" s="40"/>
      <c r="L24" s="40"/>
    </row>
    <row r="25" spans="2:52" s="2" customFormat="1" ht="12" customHeight="1" x14ac:dyDescent="0.2">
      <c r="B25" s="40"/>
      <c r="D25" s="305" t="s">
        <v>29</v>
      </c>
      <c r="I25" s="305" t="s">
        <v>19</v>
      </c>
      <c r="J25" s="306" t="str">
        <f>IF('[1]Rekapitulácia stavby'!AN19="","",'[1]Rekapitulácia stavby'!AN19)</f>
        <v/>
      </c>
      <c r="L25" s="40"/>
    </row>
    <row r="26" spans="2:52" s="2" customFormat="1" ht="18" customHeight="1" x14ac:dyDescent="0.2">
      <c r="B26" s="40"/>
      <c r="E26" s="306" t="str">
        <f>IF('[1]Rekapitulácia stavby'!E20="","",'[1]Rekapitulácia stavby'!E20)</f>
        <v xml:space="preserve"> </v>
      </c>
      <c r="I26" s="305" t="s">
        <v>22</v>
      </c>
      <c r="J26" s="306" t="str">
        <f>IF('[1]Rekapitulácia stavby'!AN20="","",'[1]Rekapitulácia stavby'!AN20)</f>
        <v/>
      </c>
      <c r="L26" s="40"/>
    </row>
    <row r="27" spans="2:52" s="2" customFormat="1" ht="6.95" customHeight="1" x14ac:dyDescent="0.2">
      <c r="B27" s="40"/>
      <c r="L27" s="40"/>
    </row>
    <row r="28" spans="2:52" s="2" customFormat="1" ht="12" customHeight="1" x14ac:dyDescent="0.2">
      <c r="B28" s="40"/>
      <c r="D28" s="305" t="s">
        <v>30</v>
      </c>
      <c r="L28" s="40"/>
    </row>
    <row r="29" spans="2:52" s="8" customFormat="1" ht="16.5" customHeight="1" x14ac:dyDescent="0.2">
      <c r="B29" s="96"/>
      <c r="E29" s="446" t="s">
        <v>1</v>
      </c>
      <c r="F29" s="446"/>
      <c r="G29" s="446"/>
      <c r="H29" s="446"/>
      <c r="L29" s="308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</row>
    <row r="30" spans="2:52" s="2" customFormat="1" ht="6.95" customHeight="1" x14ac:dyDescent="0.2">
      <c r="B30" s="40"/>
      <c r="L30" s="310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</row>
    <row r="31" spans="2:52" s="2" customFormat="1" ht="6.95" customHeight="1" x14ac:dyDescent="0.2">
      <c r="B31" s="40"/>
      <c r="D31" s="54"/>
      <c r="E31" s="54"/>
      <c r="F31" s="54"/>
      <c r="G31" s="54"/>
      <c r="H31" s="54"/>
      <c r="I31" s="54"/>
      <c r="J31" s="54"/>
      <c r="K31" s="54"/>
      <c r="L31" s="310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</row>
    <row r="32" spans="2:52" s="2" customFormat="1" ht="14.45" customHeight="1" x14ac:dyDescent="0.2">
      <c r="B32" s="40"/>
      <c r="F32" s="313" t="s">
        <v>33</v>
      </c>
      <c r="I32" s="313" t="s">
        <v>32</v>
      </c>
      <c r="J32" s="313" t="s">
        <v>34</v>
      </c>
      <c r="L32" s="40"/>
    </row>
    <row r="33" spans="2:12" s="2" customFormat="1" ht="14.45" customHeight="1" x14ac:dyDescent="0.2">
      <c r="B33" s="40"/>
      <c r="D33" s="314" t="s">
        <v>35</v>
      </c>
      <c r="E33" s="315" t="s">
        <v>36</v>
      </c>
      <c r="F33" s="316">
        <f>ROUND((SUM(BE123:BE136)),  2)</f>
        <v>0</v>
      </c>
      <c r="G33" s="311"/>
      <c r="H33" s="311"/>
      <c r="I33" s="317">
        <v>0.2</v>
      </c>
      <c r="J33" s="316">
        <f>ROUND(((SUM(BE123:BE136))*I33),  2)</f>
        <v>0</v>
      </c>
      <c r="L33" s="40"/>
    </row>
    <row r="34" spans="2:12" s="2" customFormat="1" ht="14.45" customHeight="1" x14ac:dyDescent="0.2">
      <c r="B34" s="40"/>
      <c r="E34" s="315" t="s">
        <v>37</v>
      </c>
      <c r="F34" s="318">
        <f>ROUND((SUM(BF123:BF136)),  2)</f>
        <v>12689.33</v>
      </c>
      <c r="I34" s="319">
        <v>0.2</v>
      </c>
      <c r="J34" s="318">
        <f>ROUND(((SUM(BF123:BF136))*I34),  2)</f>
        <v>2537.87</v>
      </c>
      <c r="L34" s="40"/>
    </row>
    <row r="35" spans="2:12" s="2" customFormat="1" ht="14.45" hidden="1" customHeight="1" x14ac:dyDescent="0.2">
      <c r="B35" s="40"/>
      <c r="E35" s="305" t="s">
        <v>38</v>
      </c>
      <c r="F35" s="318">
        <f>ROUND((SUM(BG123:BG136)),  2)</f>
        <v>0</v>
      </c>
      <c r="I35" s="319">
        <v>0.2</v>
      </c>
      <c r="J35" s="318">
        <f>0</f>
        <v>0</v>
      </c>
      <c r="L35" s="40"/>
    </row>
    <row r="36" spans="2:12" s="2" customFormat="1" ht="14.45" hidden="1" customHeight="1" x14ac:dyDescent="0.2">
      <c r="B36" s="40"/>
      <c r="E36" s="305" t="s">
        <v>39</v>
      </c>
      <c r="F36" s="318">
        <f>ROUND((SUM(BH123:BH136)),  2)</f>
        <v>0</v>
      </c>
      <c r="I36" s="319">
        <v>0.2</v>
      </c>
      <c r="J36" s="318">
        <f>0</f>
        <v>0</v>
      </c>
      <c r="L36" s="40"/>
    </row>
    <row r="37" spans="2:12" s="2" customFormat="1" ht="14.45" hidden="1" customHeight="1" x14ac:dyDescent="0.2">
      <c r="B37" s="40"/>
      <c r="E37" s="315" t="s">
        <v>40</v>
      </c>
      <c r="F37" s="316">
        <f>ROUND((SUM(BI123:BI136)),  2)</f>
        <v>0</v>
      </c>
      <c r="G37" s="311"/>
      <c r="H37" s="311"/>
      <c r="I37" s="317">
        <v>0</v>
      </c>
      <c r="J37" s="316">
        <f>0</f>
        <v>0</v>
      </c>
      <c r="L37" s="40"/>
    </row>
    <row r="38" spans="2:12" s="2" customFormat="1" ht="6.95" customHeight="1" x14ac:dyDescent="0.2">
      <c r="B38" s="40"/>
      <c r="L38" s="40"/>
    </row>
    <row r="39" spans="2:12" s="2" customFormat="1" ht="25.35" customHeight="1" x14ac:dyDescent="0.2">
      <c r="B39" s="40"/>
      <c r="C39" s="320"/>
      <c r="D39" s="321" t="s">
        <v>41</v>
      </c>
      <c r="E39" s="322"/>
      <c r="F39" s="322"/>
      <c r="G39" s="323" t="s">
        <v>42</v>
      </c>
      <c r="H39" s="324" t="s">
        <v>43</v>
      </c>
      <c r="I39" s="322"/>
      <c r="J39" s="325">
        <f>SUM(J31:J37)</f>
        <v>2537.87</v>
      </c>
      <c r="K39" s="326"/>
      <c r="L39" s="40"/>
    </row>
    <row r="40" spans="2:12" s="2" customFormat="1" ht="14.45" customHeight="1" x14ac:dyDescent="0.2">
      <c r="B40" s="40"/>
      <c r="L40" s="40"/>
    </row>
    <row r="41" spans="2:12" ht="14.45" customHeight="1" x14ac:dyDescent="0.2">
      <c r="B41" s="18"/>
      <c r="L41" s="18"/>
    </row>
    <row r="42" spans="2:12" ht="14.45" customHeight="1" x14ac:dyDescent="0.2">
      <c r="B42" s="18"/>
      <c r="L42" s="18"/>
    </row>
    <row r="43" spans="2:12" ht="14.45" customHeight="1" x14ac:dyDescent="0.2">
      <c r="B43" s="18"/>
      <c r="L43" s="18"/>
    </row>
    <row r="44" spans="2:12" ht="14.45" customHeight="1" x14ac:dyDescent="0.2">
      <c r="B44" s="18"/>
      <c r="L44" s="18"/>
    </row>
    <row r="45" spans="2:12" ht="14.45" customHeight="1" x14ac:dyDescent="0.2">
      <c r="B45" s="18"/>
      <c r="L45" s="18"/>
    </row>
    <row r="46" spans="2:12" ht="14.45" customHeight="1" x14ac:dyDescent="0.2">
      <c r="B46" s="18"/>
      <c r="L46" s="18"/>
    </row>
    <row r="47" spans="2:12" ht="14.45" customHeight="1" x14ac:dyDescent="0.2">
      <c r="B47" s="18"/>
      <c r="L47" s="18"/>
    </row>
    <row r="48" spans="2:12" s="2" customFormat="1" ht="14.45" customHeight="1" x14ac:dyDescent="0.2">
      <c r="B48" s="40"/>
      <c r="D48" s="327" t="s">
        <v>44</v>
      </c>
      <c r="E48" s="42"/>
      <c r="F48" s="42"/>
      <c r="G48" s="327" t="s">
        <v>45</v>
      </c>
      <c r="H48" s="42"/>
      <c r="I48" s="42"/>
      <c r="J48" s="42"/>
      <c r="K48" s="42"/>
      <c r="L48" s="40"/>
    </row>
    <row r="49" spans="2:12" x14ac:dyDescent="0.2">
      <c r="B49" s="18"/>
      <c r="L49" s="18"/>
    </row>
    <row r="50" spans="2:12" x14ac:dyDescent="0.2">
      <c r="B50" s="18"/>
      <c r="L50" s="18"/>
    </row>
    <row r="51" spans="2:12" x14ac:dyDescent="0.2">
      <c r="B51" s="18"/>
      <c r="L51" s="18"/>
    </row>
    <row r="52" spans="2:12" x14ac:dyDescent="0.2">
      <c r="B52" s="18"/>
      <c r="L52" s="18"/>
    </row>
    <row r="53" spans="2:12" x14ac:dyDescent="0.2">
      <c r="B53" s="18"/>
      <c r="L53" s="18"/>
    </row>
    <row r="54" spans="2:12" x14ac:dyDescent="0.2">
      <c r="B54" s="18"/>
      <c r="L54" s="18"/>
    </row>
    <row r="55" spans="2:12" x14ac:dyDescent="0.2">
      <c r="B55" s="18"/>
      <c r="L55" s="18"/>
    </row>
    <row r="56" spans="2:12" x14ac:dyDescent="0.2">
      <c r="B56" s="18"/>
      <c r="L56" s="18"/>
    </row>
    <row r="57" spans="2:12" x14ac:dyDescent="0.2">
      <c r="B57" s="18"/>
      <c r="L57" s="18"/>
    </row>
    <row r="58" spans="2:12" x14ac:dyDescent="0.2">
      <c r="B58" s="18"/>
      <c r="L58" s="18"/>
    </row>
    <row r="59" spans="2:12" s="2" customFormat="1" ht="12.75" x14ac:dyDescent="0.2">
      <c r="B59" s="40"/>
      <c r="D59" s="328" t="s">
        <v>46</v>
      </c>
      <c r="E59" s="329"/>
      <c r="F59" s="330" t="s">
        <v>47</v>
      </c>
      <c r="G59" s="328" t="s">
        <v>46</v>
      </c>
      <c r="H59" s="329"/>
      <c r="I59" s="329"/>
      <c r="J59" s="331" t="s">
        <v>47</v>
      </c>
      <c r="K59" s="329"/>
      <c r="L59" s="40"/>
    </row>
    <row r="60" spans="2:12" x14ac:dyDescent="0.2">
      <c r="B60" s="18"/>
      <c r="L60" s="18"/>
    </row>
    <row r="61" spans="2:12" x14ac:dyDescent="0.2">
      <c r="B61" s="18"/>
      <c r="L61" s="18"/>
    </row>
    <row r="62" spans="2:12" x14ac:dyDescent="0.2">
      <c r="B62" s="18"/>
      <c r="L62" s="18"/>
    </row>
    <row r="63" spans="2:12" s="2" customFormat="1" ht="12.75" x14ac:dyDescent="0.2">
      <c r="B63" s="40"/>
      <c r="D63" s="327" t="s">
        <v>48</v>
      </c>
      <c r="E63" s="42"/>
      <c r="F63" s="42"/>
      <c r="G63" s="327" t="s">
        <v>49</v>
      </c>
      <c r="H63" s="42"/>
      <c r="I63" s="42"/>
      <c r="J63" s="42"/>
      <c r="K63" s="42"/>
      <c r="L63" s="40"/>
    </row>
    <row r="64" spans="2:12" x14ac:dyDescent="0.2">
      <c r="B64" s="18"/>
      <c r="L64" s="18"/>
    </row>
    <row r="65" spans="2:12" x14ac:dyDescent="0.2">
      <c r="B65" s="18"/>
      <c r="L65" s="18"/>
    </row>
    <row r="66" spans="2:12" x14ac:dyDescent="0.2">
      <c r="B66" s="18"/>
      <c r="L66" s="18"/>
    </row>
    <row r="67" spans="2:12" x14ac:dyDescent="0.2">
      <c r="B67" s="18"/>
      <c r="L67" s="18"/>
    </row>
    <row r="68" spans="2:12" x14ac:dyDescent="0.2">
      <c r="B68" s="18"/>
      <c r="L68" s="18"/>
    </row>
    <row r="69" spans="2:12" x14ac:dyDescent="0.2">
      <c r="B69" s="18"/>
      <c r="L69" s="18"/>
    </row>
    <row r="70" spans="2:12" x14ac:dyDescent="0.2">
      <c r="B70" s="18"/>
      <c r="L70" s="18"/>
    </row>
    <row r="71" spans="2:12" x14ac:dyDescent="0.2">
      <c r="B71" s="18"/>
      <c r="L71" s="18"/>
    </row>
    <row r="72" spans="2:12" x14ac:dyDescent="0.2">
      <c r="B72" s="18"/>
      <c r="L72" s="18"/>
    </row>
    <row r="73" spans="2:12" x14ac:dyDescent="0.2">
      <c r="B73" s="18"/>
      <c r="L73" s="18"/>
    </row>
    <row r="74" spans="2:12" s="2" customFormat="1" ht="12.75" x14ac:dyDescent="0.2">
      <c r="B74" s="40"/>
      <c r="D74" s="328" t="s">
        <v>46</v>
      </c>
      <c r="E74" s="329"/>
      <c r="F74" s="330" t="s">
        <v>47</v>
      </c>
      <c r="G74" s="328" t="s">
        <v>46</v>
      </c>
      <c r="H74" s="329"/>
      <c r="I74" s="329"/>
      <c r="J74" s="331" t="s">
        <v>47</v>
      </c>
      <c r="K74" s="329"/>
      <c r="L74" s="40"/>
    </row>
    <row r="75" spans="2:12" s="2" customFormat="1" ht="14.45" customHeight="1" x14ac:dyDescent="0.2">
      <c r="B75" s="332"/>
      <c r="C75" s="333"/>
      <c r="D75" s="333"/>
      <c r="E75" s="333"/>
      <c r="F75" s="333"/>
      <c r="G75" s="333"/>
      <c r="H75" s="333"/>
      <c r="I75" s="333"/>
      <c r="J75" s="333"/>
      <c r="K75" s="333"/>
      <c r="L75" s="40"/>
    </row>
    <row r="79" spans="2:12" s="2" customFormat="1" ht="6.95" hidden="1" customHeight="1" x14ac:dyDescent="0.2">
      <c r="B79" s="334"/>
      <c r="C79" s="335"/>
      <c r="D79" s="335"/>
      <c r="E79" s="335"/>
      <c r="F79" s="335"/>
      <c r="G79" s="335"/>
      <c r="H79" s="335"/>
      <c r="I79" s="335"/>
      <c r="J79" s="335"/>
      <c r="K79" s="335"/>
      <c r="L79" s="40"/>
    </row>
    <row r="80" spans="2:12" s="2" customFormat="1" ht="24.95" hidden="1" customHeight="1" x14ac:dyDescent="0.2">
      <c r="B80" s="40"/>
      <c r="C80" s="303" t="s">
        <v>89</v>
      </c>
      <c r="L80" s="40"/>
    </row>
    <row r="81" spans="2:47" s="2" customFormat="1" ht="6.95" hidden="1" customHeight="1" x14ac:dyDescent="0.2">
      <c r="B81" s="40"/>
      <c r="L81" s="40"/>
    </row>
    <row r="82" spans="2:47" s="2" customFormat="1" ht="12" hidden="1" customHeight="1" x14ac:dyDescent="0.2">
      <c r="B82" s="40"/>
      <c r="C82" s="305" t="s">
        <v>12</v>
      </c>
      <c r="L82" s="40"/>
    </row>
    <row r="83" spans="2:47" s="2" customFormat="1" ht="16.5" hidden="1" customHeight="1" x14ac:dyDescent="0.2">
      <c r="B83" s="40"/>
      <c r="E83" s="441" t="str">
        <f>E7</f>
        <v>Rekonštr.cesty II/499  Havran</v>
      </c>
      <c r="F83" s="442"/>
      <c r="G83" s="442"/>
      <c r="H83" s="442"/>
      <c r="L83" s="40"/>
    </row>
    <row r="84" spans="2:47" ht="12" hidden="1" customHeight="1" x14ac:dyDescent="0.2">
      <c r="B84" s="18"/>
      <c r="C84" s="305" t="s">
        <v>86</v>
      </c>
      <c r="L84" s="18"/>
    </row>
    <row r="85" spans="2:47" s="2" customFormat="1" ht="16.5" hidden="1" customHeight="1" x14ac:dyDescent="0.2">
      <c r="B85" s="40"/>
      <c r="E85" s="441" t="s">
        <v>87</v>
      </c>
      <c r="F85" s="444"/>
      <c r="G85" s="444"/>
      <c r="H85" s="444"/>
      <c r="L85" s="40"/>
    </row>
    <row r="86" spans="2:47" s="2" customFormat="1" ht="12" hidden="1" customHeight="1" x14ac:dyDescent="0.2">
      <c r="B86" s="40"/>
      <c r="C86" s="305" t="s">
        <v>88</v>
      </c>
      <c r="L86" s="40"/>
    </row>
    <row r="87" spans="2:47" s="2" customFormat="1" ht="16.5" hidden="1" customHeight="1" x14ac:dyDescent="0.2">
      <c r="B87" s="40"/>
      <c r="E87" s="445" t="str">
        <f>E11</f>
        <v>03 - SO Oprava sieťového rozpadu v km 0,0000-2,5000</v>
      </c>
      <c r="F87" s="444"/>
      <c r="G87" s="444"/>
      <c r="H87" s="444"/>
      <c r="L87" s="40"/>
    </row>
    <row r="88" spans="2:47" s="2" customFormat="1" ht="6.95" hidden="1" customHeight="1" x14ac:dyDescent="0.2">
      <c r="B88" s="40"/>
      <c r="L88" s="40"/>
    </row>
    <row r="89" spans="2:47" s="2" customFormat="1" ht="12" hidden="1" customHeight="1" x14ac:dyDescent="0.2">
      <c r="B89" s="40"/>
      <c r="C89" s="305" t="s">
        <v>15</v>
      </c>
      <c r="F89" s="306" t="str">
        <f>F14</f>
        <v xml:space="preserve"> </v>
      </c>
      <c r="I89" s="305" t="s">
        <v>17</v>
      </c>
      <c r="J89" s="307" t="str">
        <f>IF(J14="","",J14)</f>
        <v/>
      </c>
      <c r="L89" s="40"/>
    </row>
    <row r="90" spans="2:47" s="2" customFormat="1" ht="6.95" hidden="1" customHeight="1" x14ac:dyDescent="0.2">
      <c r="B90" s="40"/>
      <c r="L90" s="40"/>
    </row>
    <row r="91" spans="2:47" s="2" customFormat="1" ht="15.2" hidden="1" customHeight="1" x14ac:dyDescent="0.2">
      <c r="B91" s="40"/>
      <c r="C91" s="305" t="s">
        <v>18</v>
      </c>
      <c r="F91" s="306" t="str">
        <f>E17</f>
        <v>Trnavský samosprávny kraj</v>
      </c>
      <c r="I91" s="305" t="s">
        <v>27</v>
      </c>
      <c r="J91" s="336" t="str">
        <f>E23</f>
        <v xml:space="preserve"> </v>
      </c>
      <c r="L91" s="40"/>
    </row>
    <row r="92" spans="2:47" s="2" customFormat="1" ht="15.2" hidden="1" customHeight="1" x14ac:dyDescent="0.2">
      <c r="B92" s="40"/>
      <c r="C92" s="305" t="s">
        <v>23</v>
      </c>
      <c r="F92" s="306" t="str">
        <f>IF(E20="","",E20)</f>
        <v>Swietelsky-Slovakia spol. s r.o.</v>
      </c>
      <c r="I92" s="305" t="s">
        <v>29</v>
      </c>
      <c r="J92" s="336" t="str">
        <f>E26</f>
        <v xml:space="preserve"> </v>
      </c>
      <c r="L92" s="40"/>
    </row>
    <row r="93" spans="2:47" s="2" customFormat="1" ht="10.35" hidden="1" customHeight="1" x14ac:dyDescent="0.2">
      <c r="B93" s="40"/>
      <c r="L93" s="40"/>
    </row>
    <row r="94" spans="2:47" s="2" customFormat="1" ht="29.25" hidden="1" customHeight="1" x14ac:dyDescent="0.2">
      <c r="B94" s="40"/>
      <c r="C94" s="337" t="s">
        <v>90</v>
      </c>
      <c r="D94" s="320"/>
      <c r="E94" s="320"/>
      <c r="F94" s="320"/>
      <c r="G94" s="320"/>
      <c r="H94" s="320"/>
      <c r="I94" s="320"/>
      <c r="J94" s="338" t="s">
        <v>91</v>
      </c>
      <c r="K94" s="320"/>
      <c r="L94" s="40"/>
    </row>
    <row r="95" spans="2:47" s="2" customFormat="1" ht="10.35" hidden="1" customHeight="1" x14ac:dyDescent="0.2">
      <c r="B95" s="40"/>
      <c r="L95" s="40"/>
    </row>
    <row r="96" spans="2:47" s="2" customFormat="1" ht="22.9" hidden="1" customHeight="1" x14ac:dyDescent="0.2">
      <c r="B96" s="40"/>
      <c r="C96" s="339" t="s">
        <v>92</v>
      </c>
      <c r="J96" s="312">
        <f>J123</f>
        <v>12689.330000000002</v>
      </c>
      <c r="L96" s="40"/>
      <c r="AU96" s="302" t="s">
        <v>93</v>
      </c>
    </row>
    <row r="97" spans="2:12" s="340" customFormat="1" ht="24.95" hidden="1" customHeight="1" x14ac:dyDescent="0.2">
      <c r="B97" s="341"/>
      <c r="D97" s="342" t="s">
        <v>94</v>
      </c>
      <c r="E97" s="343"/>
      <c r="F97" s="343"/>
      <c r="G97" s="343"/>
      <c r="H97" s="343"/>
      <c r="I97" s="343"/>
      <c r="J97" s="344">
        <f>J124</f>
        <v>12689.330000000002</v>
      </c>
      <c r="L97" s="341"/>
    </row>
    <row r="98" spans="2:12" s="345" customFormat="1" ht="19.899999999999999" hidden="1" customHeight="1" x14ac:dyDescent="0.2">
      <c r="B98" s="346"/>
      <c r="D98" s="347" t="s">
        <v>95</v>
      </c>
      <c r="E98" s="348"/>
      <c r="F98" s="348"/>
      <c r="G98" s="348"/>
      <c r="H98" s="348"/>
      <c r="I98" s="348"/>
      <c r="J98" s="349">
        <f>J125</f>
        <v>800.91</v>
      </c>
      <c r="L98" s="346"/>
    </row>
    <row r="99" spans="2:12" s="345" customFormat="1" ht="19.899999999999999" hidden="1" customHeight="1" x14ac:dyDescent="0.2">
      <c r="B99" s="346"/>
      <c r="D99" s="347" t="s">
        <v>99</v>
      </c>
      <c r="E99" s="348"/>
      <c r="F99" s="348"/>
      <c r="G99" s="348"/>
      <c r="H99" s="348"/>
      <c r="I99" s="348"/>
      <c r="J99" s="349">
        <f>J127</f>
        <v>8057.64</v>
      </c>
      <c r="L99" s="346"/>
    </row>
    <row r="100" spans="2:12" s="345" customFormat="1" ht="19.899999999999999" hidden="1" customHeight="1" x14ac:dyDescent="0.2">
      <c r="B100" s="346"/>
      <c r="D100" s="347" t="s">
        <v>101</v>
      </c>
      <c r="E100" s="348"/>
      <c r="F100" s="348"/>
      <c r="G100" s="348"/>
      <c r="H100" s="348"/>
      <c r="I100" s="348"/>
      <c r="J100" s="349">
        <f>J130</f>
        <v>3782.9100000000003</v>
      </c>
      <c r="L100" s="346"/>
    </row>
    <row r="101" spans="2:12" s="345" customFormat="1" ht="19.899999999999999" hidden="1" customHeight="1" x14ac:dyDescent="0.2">
      <c r="B101" s="346"/>
      <c r="D101" s="347" t="s">
        <v>102</v>
      </c>
      <c r="E101" s="348"/>
      <c r="F101" s="348"/>
      <c r="G101" s="348"/>
      <c r="H101" s="348"/>
      <c r="I101" s="348"/>
      <c r="J101" s="349">
        <f>J135</f>
        <v>47.87</v>
      </c>
      <c r="L101" s="346"/>
    </row>
    <row r="102" spans="2:12" s="2" customFormat="1" ht="21.75" hidden="1" customHeight="1" x14ac:dyDescent="0.2">
      <c r="B102" s="40"/>
      <c r="L102" s="40"/>
    </row>
    <row r="103" spans="2:12" s="2" customFormat="1" ht="6.95" hidden="1" customHeight="1" x14ac:dyDescent="0.2">
      <c r="B103" s="332"/>
      <c r="C103" s="333"/>
      <c r="D103" s="333"/>
      <c r="E103" s="333"/>
      <c r="F103" s="333"/>
      <c r="G103" s="333"/>
      <c r="H103" s="333"/>
      <c r="I103" s="333"/>
      <c r="J103" s="333"/>
      <c r="K103" s="333"/>
      <c r="L103" s="40"/>
    </row>
    <row r="104" spans="2:12" hidden="1" x14ac:dyDescent="0.2"/>
    <row r="105" spans="2:12" hidden="1" x14ac:dyDescent="0.2"/>
    <row r="106" spans="2:12" hidden="1" x14ac:dyDescent="0.2"/>
    <row r="107" spans="2:12" s="2" customFormat="1" ht="6.95" customHeight="1" x14ac:dyDescent="0.2">
      <c r="B107" s="334"/>
      <c r="C107" s="335"/>
      <c r="D107" s="335"/>
      <c r="E107" s="335"/>
      <c r="F107" s="335"/>
      <c r="G107" s="335"/>
      <c r="H107" s="335"/>
      <c r="I107" s="335"/>
      <c r="J107" s="335"/>
      <c r="K107" s="335"/>
      <c r="L107" s="40"/>
    </row>
    <row r="108" spans="2:12" s="2" customFormat="1" ht="24.95" customHeight="1" x14ac:dyDescent="0.2">
      <c r="B108" s="40"/>
      <c r="C108" s="303" t="s">
        <v>105</v>
      </c>
      <c r="L108" s="40"/>
    </row>
    <row r="109" spans="2:12" s="2" customFormat="1" ht="6.95" customHeight="1" x14ac:dyDescent="0.2">
      <c r="B109" s="40"/>
      <c r="L109" s="40"/>
    </row>
    <row r="110" spans="2:12" s="2" customFormat="1" ht="12" customHeight="1" x14ac:dyDescent="0.2">
      <c r="B110" s="40"/>
      <c r="C110" s="305" t="s">
        <v>12</v>
      </c>
      <c r="L110" s="40"/>
    </row>
    <row r="111" spans="2:12" s="2" customFormat="1" ht="16.5" customHeight="1" x14ac:dyDescent="0.2">
      <c r="B111" s="40"/>
      <c r="E111" s="441" t="str">
        <f>E7</f>
        <v>Rekonštr.cesty II/499  Havran</v>
      </c>
      <c r="F111" s="442"/>
      <c r="G111" s="442"/>
      <c r="H111" s="442"/>
      <c r="L111" s="40"/>
    </row>
    <row r="112" spans="2:12" ht="12" customHeight="1" x14ac:dyDescent="0.2">
      <c r="B112" s="18"/>
      <c r="C112" s="305" t="s">
        <v>86</v>
      </c>
      <c r="L112" s="18"/>
    </row>
    <row r="113" spans="2:65" s="2" customFormat="1" ht="16.5" customHeight="1" x14ac:dyDescent="0.2">
      <c r="B113" s="40"/>
      <c r="E113" s="441" t="s">
        <v>87</v>
      </c>
      <c r="F113" s="444"/>
      <c r="G113" s="444"/>
      <c r="H113" s="444"/>
      <c r="L113" s="40"/>
    </row>
    <row r="114" spans="2:65" s="2" customFormat="1" ht="12" customHeight="1" x14ac:dyDescent="0.2">
      <c r="B114" s="40"/>
      <c r="C114" s="305" t="s">
        <v>88</v>
      </c>
      <c r="L114" s="40"/>
    </row>
    <row r="115" spans="2:65" s="2" customFormat="1" ht="16.5" customHeight="1" x14ac:dyDescent="0.2">
      <c r="B115" s="40"/>
      <c r="E115" s="445" t="str">
        <f>E11</f>
        <v>03 - SO Oprava sieťového rozpadu v km 0,0000-2,5000</v>
      </c>
      <c r="F115" s="444"/>
      <c r="G115" s="444"/>
      <c r="H115" s="444"/>
      <c r="L115" s="40"/>
    </row>
    <row r="116" spans="2:65" s="2" customFormat="1" ht="6.95" customHeight="1" x14ac:dyDescent="0.2">
      <c r="B116" s="40"/>
      <c r="L116" s="40"/>
    </row>
    <row r="117" spans="2:65" s="2" customFormat="1" ht="12" customHeight="1" x14ac:dyDescent="0.2">
      <c r="B117" s="40"/>
      <c r="C117" s="305" t="s">
        <v>15</v>
      </c>
      <c r="F117" s="306" t="str">
        <f>F14</f>
        <v xml:space="preserve"> </v>
      </c>
      <c r="I117" s="305" t="s">
        <v>17</v>
      </c>
      <c r="J117" s="307" t="str">
        <f>IF(J14="","",J14)</f>
        <v/>
      </c>
      <c r="L117" s="40"/>
    </row>
    <row r="118" spans="2:65" s="2" customFormat="1" ht="6.95" customHeight="1" x14ac:dyDescent="0.2">
      <c r="B118" s="40"/>
      <c r="L118" s="40"/>
    </row>
    <row r="119" spans="2:65" s="2" customFormat="1" ht="15.2" customHeight="1" x14ac:dyDescent="0.2">
      <c r="B119" s="40"/>
      <c r="C119" s="305" t="s">
        <v>18</v>
      </c>
      <c r="F119" s="306" t="str">
        <f>E17</f>
        <v>Trnavský samosprávny kraj</v>
      </c>
      <c r="I119" s="305" t="s">
        <v>27</v>
      </c>
      <c r="J119" s="336" t="str">
        <f>E23</f>
        <v xml:space="preserve"> </v>
      </c>
      <c r="L119" s="40"/>
    </row>
    <row r="120" spans="2:65" s="2" customFormat="1" ht="15.2" customHeight="1" x14ac:dyDescent="0.2">
      <c r="B120" s="40"/>
      <c r="C120" s="305" t="s">
        <v>23</v>
      </c>
      <c r="F120" s="306" t="str">
        <f>IF(E20="","",E20)</f>
        <v>Swietelsky-Slovakia spol. s r.o.</v>
      </c>
      <c r="I120" s="305" t="s">
        <v>29</v>
      </c>
      <c r="J120" s="336" t="str">
        <f>E26</f>
        <v xml:space="preserve"> </v>
      </c>
      <c r="L120" s="40"/>
    </row>
    <row r="121" spans="2:65" s="2" customFormat="1" ht="10.35" customHeight="1" x14ac:dyDescent="0.2">
      <c r="B121" s="40"/>
      <c r="L121" s="40"/>
    </row>
    <row r="122" spans="2:65" s="11" customFormat="1" ht="29.25" customHeight="1" x14ac:dyDescent="0.2">
      <c r="B122" s="128"/>
      <c r="C122" s="350" t="s">
        <v>106</v>
      </c>
      <c r="D122" s="351" t="s">
        <v>56</v>
      </c>
      <c r="E122" s="351" t="s">
        <v>52</v>
      </c>
      <c r="F122" s="351" t="s">
        <v>53</v>
      </c>
      <c r="G122" s="351" t="s">
        <v>107</v>
      </c>
      <c r="H122" s="351" t="s">
        <v>108</v>
      </c>
      <c r="I122" s="351" t="s">
        <v>109</v>
      </c>
      <c r="J122" s="352" t="s">
        <v>91</v>
      </c>
      <c r="K122" s="353" t="s">
        <v>110</v>
      </c>
      <c r="L122" s="128"/>
      <c r="M122" s="354" t="s">
        <v>1</v>
      </c>
      <c r="N122" s="355" t="s">
        <v>35</v>
      </c>
      <c r="O122" s="355" t="s">
        <v>111</v>
      </c>
      <c r="P122" s="355" t="s">
        <v>112</v>
      </c>
      <c r="Q122" s="355" t="s">
        <v>113</v>
      </c>
      <c r="R122" s="355" t="s">
        <v>114</v>
      </c>
      <c r="S122" s="355" t="s">
        <v>115</v>
      </c>
      <c r="T122" s="356" t="s">
        <v>116</v>
      </c>
    </row>
    <row r="123" spans="2:65" s="2" customFormat="1" ht="22.9" customHeight="1" x14ac:dyDescent="0.25">
      <c r="B123" s="40"/>
      <c r="C123" s="357" t="s">
        <v>92</v>
      </c>
      <c r="J123" s="358">
        <f>BK123</f>
        <v>12689.330000000002</v>
      </c>
      <c r="L123" s="40"/>
      <c r="M123" s="359"/>
      <c r="N123" s="54"/>
      <c r="O123" s="54"/>
      <c r="P123" s="360">
        <f>P124</f>
        <v>308.96002399999998</v>
      </c>
      <c r="Q123" s="54"/>
      <c r="R123" s="360">
        <f>R124</f>
        <v>165.141493365</v>
      </c>
      <c r="S123" s="54"/>
      <c r="T123" s="361">
        <f>T124</f>
        <v>154.11449999999999</v>
      </c>
      <c r="AT123" s="302" t="s">
        <v>70</v>
      </c>
      <c r="AU123" s="302" t="s">
        <v>93</v>
      </c>
      <c r="BK123" s="362">
        <f>BK124</f>
        <v>12689.330000000002</v>
      </c>
    </row>
    <row r="124" spans="2:65" s="363" customFormat="1" ht="25.9" customHeight="1" x14ac:dyDescent="0.2">
      <c r="B124" s="364"/>
      <c r="D124" s="365" t="s">
        <v>70</v>
      </c>
      <c r="E124" s="366" t="s">
        <v>117</v>
      </c>
      <c r="F124" s="366" t="s">
        <v>118</v>
      </c>
      <c r="J124" s="367">
        <f>BK124</f>
        <v>12689.330000000002</v>
      </c>
      <c r="L124" s="364"/>
      <c r="M124" s="368"/>
      <c r="P124" s="369">
        <f>P125+P127+P130+P135</f>
        <v>308.96002399999998</v>
      </c>
      <c r="R124" s="369">
        <f>R125+R127+R130+R135</f>
        <v>165.141493365</v>
      </c>
      <c r="T124" s="370">
        <f>T125+T127+T130+T135</f>
        <v>154.11449999999999</v>
      </c>
      <c r="AR124" s="365" t="s">
        <v>78</v>
      </c>
      <c r="AT124" s="371" t="s">
        <v>70</v>
      </c>
      <c r="AU124" s="371" t="s">
        <v>71</v>
      </c>
      <c r="AY124" s="365" t="s">
        <v>119</v>
      </c>
      <c r="BK124" s="372">
        <f>BK125+BK127+BK130+BK135</f>
        <v>12689.330000000002</v>
      </c>
    </row>
    <row r="125" spans="2:65" s="363" customFormat="1" ht="22.9" customHeight="1" x14ac:dyDescent="0.2">
      <c r="B125" s="364"/>
      <c r="D125" s="365" t="s">
        <v>70</v>
      </c>
      <c r="E125" s="373" t="s">
        <v>78</v>
      </c>
      <c r="F125" s="373" t="s">
        <v>120</v>
      </c>
      <c r="J125" s="374">
        <f>BK125</f>
        <v>800.91</v>
      </c>
      <c r="L125" s="364"/>
      <c r="M125" s="368"/>
      <c r="P125" s="369">
        <f>P126</f>
        <v>14.562000000000001</v>
      </c>
      <c r="R125" s="369">
        <f>R126</f>
        <v>0</v>
      </c>
      <c r="T125" s="370">
        <f>T126</f>
        <v>154.11449999999999</v>
      </c>
      <c r="AR125" s="365" t="s">
        <v>78</v>
      </c>
      <c r="AT125" s="371" t="s">
        <v>70</v>
      </c>
      <c r="AU125" s="371" t="s">
        <v>78</v>
      </c>
      <c r="AY125" s="365" t="s">
        <v>119</v>
      </c>
      <c r="BK125" s="372">
        <f>BK126</f>
        <v>800.91</v>
      </c>
    </row>
    <row r="126" spans="2:65" s="2" customFormat="1" ht="24.2" customHeight="1" x14ac:dyDescent="0.2">
      <c r="B126" s="375"/>
      <c r="C126" s="376" t="s">
        <v>135</v>
      </c>
      <c r="D126" s="376" t="s">
        <v>121</v>
      </c>
      <c r="E126" s="377" t="s">
        <v>136</v>
      </c>
      <c r="F126" s="378" t="s">
        <v>137</v>
      </c>
      <c r="G126" s="379" t="s">
        <v>124</v>
      </c>
      <c r="H126" s="380">
        <v>1213.5</v>
      </c>
      <c r="I126" s="381">
        <v>0.66</v>
      </c>
      <c r="J126" s="381">
        <f>ROUND(I126*H126,2)</f>
        <v>800.91</v>
      </c>
      <c r="K126" s="382"/>
      <c r="L126" s="40"/>
      <c r="M126" s="383" t="s">
        <v>1</v>
      </c>
      <c r="N126" s="384" t="s">
        <v>37</v>
      </c>
      <c r="O126" s="385">
        <v>1.2E-2</v>
      </c>
      <c r="P126" s="385">
        <f>O126*H126</f>
        <v>14.562000000000001</v>
      </c>
      <c r="Q126" s="385">
        <v>0</v>
      </c>
      <c r="R126" s="385">
        <f>Q126*H126</f>
        <v>0</v>
      </c>
      <c r="S126" s="385">
        <v>0.127</v>
      </c>
      <c r="T126" s="386">
        <f>S126*H126</f>
        <v>154.11449999999999</v>
      </c>
      <c r="AR126" s="387" t="s">
        <v>125</v>
      </c>
      <c r="AT126" s="387" t="s">
        <v>121</v>
      </c>
      <c r="AU126" s="387" t="s">
        <v>82</v>
      </c>
      <c r="AY126" s="302" t="s">
        <v>119</v>
      </c>
      <c r="BE126" s="388">
        <f>IF(N126="základná",J126,0)</f>
        <v>0</v>
      </c>
      <c r="BF126" s="388">
        <f>IF(N126="znížená",J126,0)</f>
        <v>800.91</v>
      </c>
      <c r="BG126" s="388">
        <f>IF(N126="zákl. prenesená",J126,0)</f>
        <v>0</v>
      </c>
      <c r="BH126" s="388">
        <f>IF(N126="zníž. prenesená",J126,0)</f>
        <v>0</v>
      </c>
      <c r="BI126" s="388">
        <f>IF(N126="nulová",J126,0)</f>
        <v>0</v>
      </c>
      <c r="BJ126" s="302" t="s">
        <v>82</v>
      </c>
      <c r="BK126" s="388">
        <f>ROUND(I126*H126,2)</f>
        <v>800.91</v>
      </c>
      <c r="BL126" s="302" t="s">
        <v>125</v>
      </c>
      <c r="BM126" s="387" t="s">
        <v>138</v>
      </c>
    </row>
    <row r="127" spans="2:65" s="363" customFormat="1" ht="22.9" customHeight="1" x14ac:dyDescent="0.2">
      <c r="B127" s="364"/>
      <c r="D127" s="365" t="s">
        <v>70</v>
      </c>
      <c r="E127" s="373" t="s">
        <v>135</v>
      </c>
      <c r="F127" s="373" t="s">
        <v>250</v>
      </c>
      <c r="J127" s="374">
        <f>BK127</f>
        <v>8057.64</v>
      </c>
      <c r="L127" s="364"/>
      <c r="M127" s="368"/>
      <c r="P127" s="369">
        <f>SUM(P128:P129)</f>
        <v>91.012499999999989</v>
      </c>
      <c r="R127" s="369">
        <f>SUM(R128:R129)</f>
        <v>164.63554500000001</v>
      </c>
      <c r="T127" s="370">
        <f>SUM(T128:T129)</f>
        <v>0</v>
      </c>
      <c r="AR127" s="365" t="s">
        <v>78</v>
      </c>
      <c r="AT127" s="371" t="s">
        <v>70</v>
      </c>
      <c r="AU127" s="371" t="s">
        <v>78</v>
      </c>
      <c r="AY127" s="365" t="s">
        <v>119</v>
      </c>
      <c r="BK127" s="372">
        <f>SUM(BK128:BK129)</f>
        <v>8057.64</v>
      </c>
    </row>
    <row r="128" spans="2:65" s="2" customFormat="1" ht="33" customHeight="1" x14ac:dyDescent="0.2">
      <c r="B128" s="375"/>
      <c r="C128" s="376" t="s">
        <v>193</v>
      </c>
      <c r="D128" s="376" t="s">
        <v>121</v>
      </c>
      <c r="E128" s="377" t="s">
        <v>265</v>
      </c>
      <c r="F128" s="378" t="s">
        <v>266</v>
      </c>
      <c r="G128" s="379" t="s">
        <v>124</v>
      </c>
      <c r="H128" s="380">
        <v>1213.5</v>
      </c>
      <c r="I128" s="381">
        <v>0.54</v>
      </c>
      <c r="J128" s="381">
        <f>ROUND(I128*H128,2)</f>
        <v>655.29</v>
      </c>
      <c r="K128" s="382"/>
      <c r="L128" s="40"/>
      <c r="M128" s="383" t="s">
        <v>1</v>
      </c>
      <c r="N128" s="384" t="s">
        <v>37</v>
      </c>
      <c r="O128" s="385">
        <v>4.0000000000000001E-3</v>
      </c>
      <c r="P128" s="385">
        <f>O128*H128</f>
        <v>4.8540000000000001</v>
      </c>
      <c r="Q128" s="385">
        <v>6.0099999999999997E-3</v>
      </c>
      <c r="R128" s="385">
        <f>Q128*H128</f>
        <v>7.2931349999999995</v>
      </c>
      <c r="S128" s="385">
        <v>0</v>
      </c>
      <c r="T128" s="386">
        <f>S128*H128</f>
        <v>0</v>
      </c>
      <c r="AR128" s="387" t="s">
        <v>125</v>
      </c>
      <c r="AT128" s="387" t="s">
        <v>121</v>
      </c>
      <c r="AU128" s="387" t="s">
        <v>82</v>
      </c>
      <c r="AY128" s="302" t="s">
        <v>119</v>
      </c>
      <c r="BE128" s="388">
        <f>IF(N128="základná",J128,0)</f>
        <v>0</v>
      </c>
      <c r="BF128" s="388">
        <f>IF(N128="znížená",J128,0)</f>
        <v>655.29</v>
      </c>
      <c r="BG128" s="388">
        <f>IF(N128="zákl. prenesená",J128,0)</f>
        <v>0</v>
      </c>
      <c r="BH128" s="388">
        <f>IF(N128="zníž. prenesená",J128,0)</f>
        <v>0</v>
      </c>
      <c r="BI128" s="388">
        <f>IF(N128="nulová",J128,0)</f>
        <v>0</v>
      </c>
      <c r="BJ128" s="302" t="s">
        <v>82</v>
      </c>
      <c r="BK128" s="388">
        <f>ROUND(I128*H128,2)</f>
        <v>655.29</v>
      </c>
      <c r="BL128" s="302" t="s">
        <v>125</v>
      </c>
      <c r="BM128" s="387" t="s">
        <v>267</v>
      </c>
    </row>
    <row r="129" spans="2:65" s="2" customFormat="1" ht="37.9" customHeight="1" x14ac:dyDescent="0.2">
      <c r="B129" s="375"/>
      <c r="C129" s="376" t="s">
        <v>200</v>
      </c>
      <c r="D129" s="376" t="s">
        <v>121</v>
      </c>
      <c r="E129" s="377" t="s">
        <v>279</v>
      </c>
      <c r="F129" s="378" t="s">
        <v>280</v>
      </c>
      <c r="G129" s="379" t="s">
        <v>124</v>
      </c>
      <c r="H129" s="380">
        <v>1213.5</v>
      </c>
      <c r="I129" s="381">
        <v>6.1</v>
      </c>
      <c r="J129" s="381">
        <f>ROUND(I129*H129,2)</f>
        <v>7402.35</v>
      </c>
      <c r="K129" s="382"/>
      <c r="L129" s="40"/>
      <c r="M129" s="383" t="s">
        <v>1</v>
      </c>
      <c r="N129" s="384" t="s">
        <v>37</v>
      </c>
      <c r="O129" s="385">
        <v>7.0999999999999994E-2</v>
      </c>
      <c r="P129" s="385">
        <f>O129*H129</f>
        <v>86.158499999999989</v>
      </c>
      <c r="Q129" s="385">
        <v>0.12966</v>
      </c>
      <c r="R129" s="385">
        <f>Q129*H129</f>
        <v>157.34241</v>
      </c>
      <c r="S129" s="385">
        <v>0</v>
      </c>
      <c r="T129" s="386">
        <f>S129*H129</f>
        <v>0</v>
      </c>
      <c r="AR129" s="387" t="s">
        <v>125</v>
      </c>
      <c r="AT129" s="387" t="s">
        <v>121</v>
      </c>
      <c r="AU129" s="387" t="s">
        <v>82</v>
      </c>
      <c r="AY129" s="302" t="s">
        <v>119</v>
      </c>
      <c r="BE129" s="388">
        <f>IF(N129="základná",J129,0)</f>
        <v>0</v>
      </c>
      <c r="BF129" s="388">
        <f>IF(N129="znížená",J129,0)</f>
        <v>7402.35</v>
      </c>
      <c r="BG129" s="388">
        <f>IF(N129="zákl. prenesená",J129,0)</f>
        <v>0</v>
      </c>
      <c r="BH129" s="388">
        <f>IF(N129="zníž. prenesená",J129,0)</f>
        <v>0</v>
      </c>
      <c r="BI129" s="388">
        <f>IF(N129="nulová",J129,0)</f>
        <v>0</v>
      </c>
      <c r="BJ129" s="302" t="s">
        <v>82</v>
      </c>
      <c r="BK129" s="388">
        <f>ROUND(I129*H129,2)</f>
        <v>7402.35</v>
      </c>
      <c r="BL129" s="302" t="s">
        <v>125</v>
      </c>
      <c r="BM129" s="387" t="s">
        <v>281</v>
      </c>
    </row>
    <row r="130" spans="2:65" s="363" customFormat="1" ht="22.9" customHeight="1" x14ac:dyDescent="0.2">
      <c r="B130" s="364"/>
      <c r="D130" s="365" t="s">
        <v>70</v>
      </c>
      <c r="E130" s="373" t="s">
        <v>151</v>
      </c>
      <c r="F130" s="373" t="s">
        <v>326</v>
      </c>
      <c r="J130" s="374">
        <f>BK130</f>
        <v>3782.9100000000003</v>
      </c>
      <c r="L130" s="364"/>
      <c r="M130" s="368"/>
      <c r="P130" s="369">
        <f>SUM(P131:P134)</f>
        <v>196.78256399999998</v>
      </c>
      <c r="R130" s="369">
        <f>SUM(R131:R134)</f>
        <v>0.50594836499999996</v>
      </c>
      <c r="T130" s="370">
        <f>SUM(T131:T134)</f>
        <v>0</v>
      </c>
      <c r="AR130" s="365" t="s">
        <v>78</v>
      </c>
      <c r="AT130" s="371" t="s">
        <v>70</v>
      </c>
      <c r="AU130" s="371" t="s">
        <v>78</v>
      </c>
      <c r="AY130" s="365" t="s">
        <v>119</v>
      </c>
      <c r="BK130" s="372">
        <f>SUM(BK131:BK134)</f>
        <v>3782.9100000000003</v>
      </c>
    </row>
    <row r="131" spans="2:65" s="2" customFormat="1" ht="37.9" customHeight="1" x14ac:dyDescent="0.2">
      <c r="B131" s="375"/>
      <c r="C131" s="376" t="s">
        <v>432</v>
      </c>
      <c r="D131" s="376" t="s">
        <v>121</v>
      </c>
      <c r="E131" s="377" t="s">
        <v>433</v>
      </c>
      <c r="F131" s="378" t="s">
        <v>434</v>
      </c>
      <c r="G131" s="379" t="s">
        <v>124</v>
      </c>
      <c r="H131" s="380">
        <v>1419.21</v>
      </c>
      <c r="I131" s="381">
        <v>2.2400000000000002</v>
      </c>
      <c r="J131" s="381">
        <f>ROUND(I131*H131,2)</f>
        <v>3179.03</v>
      </c>
      <c r="K131" s="382"/>
      <c r="L131" s="40"/>
      <c r="M131" s="383" t="s">
        <v>1</v>
      </c>
      <c r="N131" s="384" t="s">
        <v>37</v>
      </c>
      <c r="O131" s="385">
        <v>0.11</v>
      </c>
      <c r="P131" s="385">
        <f>O131*H131</f>
        <v>156.1131</v>
      </c>
      <c r="Q131" s="385">
        <v>3.5649999999999999E-4</v>
      </c>
      <c r="R131" s="385">
        <f>Q131*H131</f>
        <v>0.50594836499999996</v>
      </c>
      <c r="S131" s="385">
        <v>0</v>
      </c>
      <c r="T131" s="386">
        <f>S131*H131</f>
        <v>0</v>
      </c>
      <c r="AR131" s="387" t="s">
        <v>125</v>
      </c>
      <c r="AT131" s="387" t="s">
        <v>121</v>
      </c>
      <c r="AU131" s="387" t="s">
        <v>82</v>
      </c>
      <c r="AY131" s="302" t="s">
        <v>119</v>
      </c>
      <c r="BE131" s="388">
        <f>IF(N131="základná",J131,0)</f>
        <v>0</v>
      </c>
      <c r="BF131" s="388">
        <f>IF(N131="znížená",J131,0)</f>
        <v>3179.03</v>
      </c>
      <c r="BG131" s="388">
        <f>IF(N131="zákl. prenesená",J131,0)</f>
        <v>0</v>
      </c>
      <c r="BH131" s="388">
        <f>IF(N131="zníž. prenesená",J131,0)</f>
        <v>0</v>
      </c>
      <c r="BI131" s="388">
        <f>IF(N131="nulová",J131,0)</f>
        <v>0</v>
      </c>
      <c r="BJ131" s="302" t="s">
        <v>82</v>
      </c>
      <c r="BK131" s="388">
        <f>ROUND(I131*H131,2)</f>
        <v>3179.03</v>
      </c>
      <c r="BL131" s="302" t="s">
        <v>125</v>
      </c>
      <c r="BM131" s="387" t="s">
        <v>435</v>
      </c>
    </row>
    <row r="132" spans="2:65" s="2" customFormat="1" ht="24.2" customHeight="1" x14ac:dyDescent="0.2">
      <c r="B132" s="375"/>
      <c r="C132" s="376" t="s">
        <v>292</v>
      </c>
      <c r="D132" s="376" t="s">
        <v>121</v>
      </c>
      <c r="E132" s="377" t="s">
        <v>457</v>
      </c>
      <c r="F132" s="378" t="s">
        <v>458</v>
      </c>
      <c r="G132" s="379" t="s">
        <v>189</v>
      </c>
      <c r="H132" s="380">
        <v>154.05099999999999</v>
      </c>
      <c r="I132" s="381">
        <v>1.5</v>
      </c>
      <c r="J132" s="381">
        <f>ROUND(I132*H132,2)</f>
        <v>231.08</v>
      </c>
      <c r="K132" s="382"/>
      <c r="L132" s="40"/>
      <c r="M132" s="383" t="s">
        <v>1</v>
      </c>
      <c r="N132" s="384" t="s">
        <v>37</v>
      </c>
      <c r="O132" s="385">
        <v>3.1E-2</v>
      </c>
      <c r="P132" s="385">
        <f>O132*H132</f>
        <v>4.7755809999999999</v>
      </c>
      <c r="Q132" s="385">
        <v>0</v>
      </c>
      <c r="R132" s="385">
        <f>Q132*H132</f>
        <v>0</v>
      </c>
      <c r="S132" s="385">
        <v>0</v>
      </c>
      <c r="T132" s="386">
        <f>S132*H132</f>
        <v>0</v>
      </c>
      <c r="AR132" s="387" t="s">
        <v>125</v>
      </c>
      <c r="AT132" s="387" t="s">
        <v>121</v>
      </c>
      <c r="AU132" s="387" t="s">
        <v>82</v>
      </c>
      <c r="AY132" s="302" t="s">
        <v>119</v>
      </c>
      <c r="BE132" s="388">
        <f>IF(N132="základná",J132,0)</f>
        <v>0</v>
      </c>
      <c r="BF132" s="388">
        <f>IF(N132="znížená",J132,0)</f>
        <v>231.08</v>
      </c>
      <c r="BG132" s="388">
        <f>IF(N132="zákl. prenesená",J132,0)</f>
        <v>0</v>
      </c>
      <c r="BH132" s="388">
        <f>IF(N132="zníž. prenesená",J132,0)</f>
        <v>0</v>
      </c>
      <c r="BI132" s="388">
        <f>IF(N132="nulová",J132,0)</f>
        <v>0</v>
      </c>
      <c r="BJ132" s="302" t="s">
        <v>82</v>
      </c>
      <c r="BK132" s="388">
        <f>ROUND(I132*H132,2)</f>
        <v>231.08</v>
      </c>
      <c r="BL132" s="302" t="s">
        <v>125</v>
      </c>
      <c r="BM132" s="387" t="s">
        <v>459</v>
      </c>
    </row>
    <row r="133" spans="2:65" s="2" customFormat="1" ht="21.75" customHeight="1" x14ac:dyDescent="0.2">
      <c r="B133" s="375"/>
      <c r="C133" s="376" t="s">
        <v>460</v>
      </c>
      <c r="D133" s="376" t="s">
        <v>121</v>
      </c>
      <c r="E133" s="377" t="s">
        <v>461</v>
      </c>
      <c r="F133" s="378" t="s">
        <v>462</v>
      </c>
      <c r="G133" s="379" t="s">
        <v>189</v>
      </c>
      <c r="H133" s="380">
        <v>2156.7139999999999</v>
      </c>
      <c r="I133" s="381">
        <v>0.1</v>
      </c>
      <c r="J133" s="381">
        <f>ROUND(I133*H133,2)</f>
        <v>215.67</v>
      </c>
      <c r="K133" s="382"/>
      <c r="L133" s="40"/>
      <c r="M133" s="383" t="s">
        <v>1</v>
      </c>
      <c r="N133" s="384" t="s">
        <v>37</v>
      </c>
      <c r="O133" s="385">
        <v>6.0000000000000001E-3</v>
      </c>
      <c r="P133" s="385">
        <f>O133*H133</f>
        <v>12.940284</v>
      </c>
      <c r="Q133" s="385">
        <v>0</v>
      </c>
      <c r="R133" s="385">
        <f>Q133*H133</f>
        <v>0</v>
      </c>
      <c r="S133" s="385">
        <v>0</v>
      </c>
      <c r="T133" s="386">
        <f>S133*H133</f>
        <v>0</v>
      </c>
      <c r="AR133" s="387" t="s">
        <v>125</v>
      </c>
      <c r="AT133" s="387" t="s">
        <v>121</v>
      </c>
      <c r="AU133" s="387" t="s">
        <v>82</v>
      </c>
      <c r="AY133" s="302" t="s">
        <v>119</v>
      </c>
      <c r="BE133" s="388">
        <f>IF(N133="základná",J133,0)</f>
        <v>0</v>
      </c>
      <c r="BF133" s="388">
        <f>IF(N133="znížená",J133,0)</f>
        <v>215.67</v>
      </c>
      <c r="BG133" s="388">
        <f>IF(N133="zákl. prenesená",J133,0)</f>
        <v>0</v>
      </c>
      <c r="BH133" s="388">
        <f>IF(N133="zníž. prenesená",J133,0)</f>
        <v>0</v>
      </c>
      <c r="BI133" s="388">
        <f>IF(N133="nulová",J133,0)</f>
        <v>0</v>
      </c>
      <c r="BJ133" s="302" t="s">
        <v>82</v>
      </c>
      <c r="BK133" s="388">
        <f>ROUND(I133*H133,2)</f>
        <v>215.67</v>
      </c>
      <c r="BL133" s="302" t="s">
        <v>125</v>
      </c>
      <c r="BM133" s="387" t="s">
        <v>463</v>
      </c>
    </row>
    <row r="134" spans="2:65" s="2" customFormat="1" ht="24.2" customHeight="1" x14ac:dyDescent="0.2">
      <c r="B134" s="375"/>
      <c r="C134" s="376" t="s">
        <v>295</v>
      </c>
      <c r="D134" s="376" t="s">
        <v>121</v>
      </c>
      <c r="E134" s="377" t="s">
        <v>464</v>
      </c>
      <c r="F134" s="378" t="s">
        <v>465</v>
      </c>
      <c r="G134" s="379" t="s">
        <v>189</v>
      </c>
      <c r="H134" s="380">
        <v>154.05099999999999</v>
      </c>
      <c r="I134" s="381">
        <v>1.02</v>
      </c>
      <c r="J134" s="381">
        <f>ROUND(I134*H134,2)</f>
        <v>157.13</v>
      </c>
      <c r="K134" s="382"/>
      <c r="L134" s="40"/>
      <c r="M134" s="383" t="s">
        <v>1</v>
      </c>
      <c r="N134" s="384" t="s">
        <v>37</v>
      </c>
      <c r="O134" s="385">
        <v>0.14899999999999999</v>
      </c>
      <c r="P134" s="385">
        <f>O134*H134</f>
        <v>22.953598999999997</v>
      </c>
      <c r="Q134" s="385">
        <v>0</v>
      </c>
      <c r="R134" s="385">
        <f>Q134*H134</f>
        <v>0</v>
      </c>
      <c r="S134" s="385">
        <v>0</v>
      </c>
      <c r="T134" s="386">
        <f>S134*H134</f>
        <v>0</v>
      </c>
      <c r="AR134" s="387" t="s">
        <v>125</v>
      </c>
      <c r="AT134" s="387" t="s">
        <v>121</v>
      </c>
      <c r="AU134" s="387" t="s">
        <v>82</v>
      </c>
      <c r="AY134" s="302" t="s">
        <v>119</v>
      </c>
      <c r="BE134" s="388">
        <f>IF(N134="základná",J134,0)</f>
        <v>0</v>
      </c>
      <c r="BF134" s="388">
        <f>IF(N134="znížená",J134,0)</f>
        <v>157.13</v>
      </c>
      <c r="BG134" s="388">
        <f>IF(N134="zákl. prenesená",J134,0)</f>
        <v>0</v>
      </c>
      <c r="BH134" s="388">
        <f>IF(N134="zníž. prenesená",J134,0)</f>
        <v>0</v>
      </c>
      <c r="BI134" s="388">
        <f>IF(N134="nulová",J134,0)</f>
        <v>0</v>
      </c>
      <c r="BJ134" s="302" t="s">
        <v>82</v>
      </c>
      <c r="BK134" s="388">
        <f>ROUND(I134*H134,2)</f>
        <v>157.13</v>
      </c>
      <c r="BL134" s="302" t="s">
        <v>125</v>
      </c>
      <c r="BM134" s="387" t="s">
        <v>466</v>
      </c>
    </row>
    <row r="135" spans="2:65" s="363" customFormat="1" ht="22.9" customHeight="1" x14ac:dyDescent="0.2">
      <c r="B135" s="364"/>
      <c r="D135" s="365" t="s">
        <v>70</v>
      </c>
      <c r="E135" s="373" t="s">
        <v>471</v>
      </c>
      <c r="F135" s="373" t="s">
        <v>472</v>
      </c>
      <c r="J135" s="374">
        <f>BK135</f>
        <v>47.87</v>
      </c>
      <c r="L135" s="364"/>
      <c r="M135" s="368"/>
      <c r="P135" s="369">
        <f>P136</f>
        <v>6.6029600000000004</v>
      </c>
      <c r="R135" s="369">
        <f>R136</f>
        <v>0</v>
      </c>
      <c r="T135" s="370">
        <f>T136</f>
        <v>0</v>
      </c>
      <c r="AR135" s="365" t="s">
        <v>78</v>
      </c>
      <c r="AT135" s="371" t="s">
        <v>70</v>
      </c>
      <c r="AU135" s="371" t="s">
        <v>78</v>
      </c>
      <c r="AY135" s="365" t="s">
        <v>119</v>
      </c>
      <c r="BK135" s="372">
        <f>BK136</f>
        <v>47.87</v>
      </c>
    </row>
    <row r="136" spans="2:65" s="2" customFormat="1" ht="33" customHeight="1" x14ac:dyDescent="0.2">
      <c r="B136" s="375"/>
      <c r="C136" s="376" t="s">
        <v>299</v>
      </c>
      <c r="D136" s="376" t="s">
        <v>121</v>
      </c>
      <c r="E136" s="377" t="s">
        <v>473</v>
      </c>
      <c r="F136" s="378" t="s">
        <v>474</v>
      </c>
      <c r="G136" s="379" t="s">
        <v>189</v>
      </c>
      <c r="H136" s="380">
        <v>165.07400000000001</v>
      </c>
      <c r="I136" s="381">
        <v>0.28999999999999998</v>
      </c>
      <c r="J136" s="381">
        <f>ROUND(I136*H136,2)</f>
        <v>47.87</v>
      </c>
      <c r="K136" s="382"/>
      <c r="L136" s="40"/>
      <c r="M136" s="389" t="s">
        <v>1</v>
      </c>
      <c r="N136" s="390" t="s">
        <v>37</v>
      </c>
      <c r="O136" s="391">
        <v>0.04</v>
      </c>
      <c r="P136" s="391">
        <f>O136*H136</f>
        <v>6.6029600000000004</v>
      </c>
      <c r="Q136" s="391">
        <v>0</v>
      </c>
      <c r="R136" s="391">
        <f>Q136*H136</f>
        <v>0</v>
      </c>
      <c r="S136" s="391">
        <v>0</v>
      </c>
      <c r="T136" s="392">
        <f>S136*H136</f>
        <v>0</v>
      </c>
      <c r="AR136" s="387" t="s">
        <v>125</v>
      </c>
      <c r="AT136" s="387" t="s">
        <v>121</v>
      </c>
      <c r="AU136" s="387" t="s">
        <v>82</v>
      </c>
      <c r="AY136" s="302" t="s">
        <v>119</v>
      </c>
      <c r="BE136" s="388">
        <f>IF(N136="základná",J136,0)</f>
        <v>0</v>
      </c>
      <c r="BF136" s="388">
        <f>IF(N136="znížená",J136,0)</f>
        <v>47.87</v>
      </c>
      <c r="BG136" s="388">
        <f>IF(N136="zákl. prenesená",J136,0)</f>
        <v>0</v>
      </c>
      <c r="BH136" s="388">
        <f>IF(N136="zníž. prenesená",J136,0)</f>
        <v>0</v>
      </c>
      <c r="BI136" s="388">
        <f>IF(N136="nulová",J136,0)</f>
        <v>0</v>
      </c>
      <c r="BJ136" s="302" t="s">
        <v>82</v>
      </c>
      <c r="BK136" s="388">
        <f>ROUND(I136*H136,2)</f>
        <v>47.87</v>
      </c>
      <c r="BL136" s="302" t="s">
        <v>125</v>
      </c>
      <c r="BM136" s="387" t="s">
        <v>475</v>
      </c>
    </row>
    <row r="137" spans="2:65" s="2" customFormat="1" ht="6.95" customHeight="1" x14ac:dyDescent="0.2">
      <c r="B137" s="332"/>
      <c r="C137" s="333"/>
      <c r="D137" s="333"/>
      <c r="E137" s="333"/>
      <c r="F137" s="333"/>
      <c r="G137" s="333"/>
      <c r="H137" s="333"/>
      <c r="I137" s="333"/>
      <c r="J137" s="333"/>
      <c r="K137" s="333"/>
      <c r="L137" s="40"/>
    </row>
  </sheetData>
  <autoFilter ref="C122:K136" xr:uid="{00000000-0009-0000-0000-000001000000}"/>
  <mergeCells count="11">
    <mergeCell ref="E85:H85"/>
    <mergeCell ref="E87:H87"/>
    <mergeCell ref="E111:H111"/>
    <mergeCell ref="E113:H113"/>
    <mergeCell ref="E115:H115"/>
    <mergeCell ref="E83:H83"/>
    <mergeCell ref="L2:V2"/>
    <mergeCell ref="E7:H7"/>
    <mergeCell ref="E9:H9"/>
    <mergeCell ref="E11:H11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95C7F-6DEA-49EC-94E3-AE91C9CDE777}">
  <dimension ref="A1:BN137"/>
  <sheetViews>
    <sheetView showGridLines="0" zoomScaleNormal="100" workbookViewId="0">
      <pane ySplit="1" topLeftCell="A124" activePane="bottomLeft" state="frozen"/>
      <selection activeCell="BE37" sqref="BE37"/>
      <selection pane="bottomLeft" activeCell="AD137" sqref="AD137"/>
    </sheetView>
  </sheetViews>
  <sheetFormatPr defaultRowHeight="13.5" x14ac:dyDescent="0.3"/>
  <cols>
    <col min="1" max="1" width="8.33203125" style="190" customWidth="1"/>
    <col min="2" max="2" width="1.6640625" style="190" customWidth="1"/>
    <col min="3" max="3" width="4.1640625" style="190" customWidth="1"/>
    <col min="4" max="4" width="4.33203125" style="190" customWidth="1"/>
    <col min="5" max="5" width="17.1640625" style="190" customWidth="1"/>
    <col min="6" max="7" width="11.1640625" style="190" customWidth="1"/>
    <col min="8" max="8" width="12.5" style="190" customWidth="1"/>
    <col min="9" max="9" width="7" style="190" customWidth="1"/>
    <col min="10" max="10" width="5.1640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40625" style="190" customWidth="1"/>
    <col min="18" max="18" width="1.6640625" style="190" customWidth="1"/>
    <col min="19" max="19" width="8.1640625" style="190" customWidth="1"/>
    <col min="20" max="20" width="29.6640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40625" style="190" hidden="1" customWidth="1"/>
    <col min="25" max="25" width="15" style="190" hidden="1" customWidth="1"/>
    <col min="26" max="26" width="11" style="190" hidden="1" customWidth="1"/>
    <col min="27" max="27" width="15" style="190" hidden="1" customWidth="1"/>
    <col min="28" max="28" width="16.33203125" style="190" hidden="1" customWidth="1"/>
    <col min="29" max="29" width="11" style="190" customWidth="1"/>
    <col min="30" max="30" width="15" style="190" customWidth="1"/>
    <col min="31" max="31" width="16.33203125" style="190" customWidth="1"/>
    <col min="32" max="16384" width="9.33203125" style="190"/>
  </cols>
  <sheetData>
    <row r="1" spans="1:66" ht="21.75" customHeight="1" x14ac:dyDescent="0.3">
      <c r="A1" s="186"/>
      <c r="B1" s="187"/>
      <c r="C1" s="187"/>
      <c r="D1" s="188" t="s">
        <v>510</v>
      </c>
      <c r="E1" s="187"/>
      <c r="F1" s="189" t="s">
        <v>511</v>
      </c>
      <c r="G1" s="189"/>
      <c r="H1" s="447" t="s">
        <v>512</v>
      </c>
      <c r="I1" s="447"/>
      <c r="J1" s="447"/>
      <c r="K1" s="447"/>
      <c r="L1" s="189" t="s">
        <v>513</v>
      </c>
      <c r="M1" s="187"/>
      <c r="N1" s="187"/>
      <c r="O1" s="188" t="s">
        <v>514</v>
      </c>
      <c r="P1" s="187"/>
      <c r="Q1" s="187"/>
      <c r="R1" s="187"/>
      <c r="S1" s="189" t="s">
        <v>515</v>
      </c>
      <c r="T1" s="189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</row>
    <row r="2" spans="1:66" ht="36.950000000000003" customHeight="1" x14ac:dyDescent="0.3">
      <c r="C2" s="448" t="s">
        <v>516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S2" s="450" t="s">
        <v>5</v>
      </c>
      <c r="T2" s="451"/>
      <c r="U2" s="451"/>
      <c r="V2" s="451"/>
      <c r="W2" s="451"/>
      <c r="X2" s="451"/>
      <c r="Y2" s="451"/>
      <c r="Z2" s="451"/>
      <c r="AA2" s="451"/>
      <c r="AB2" s="451"/>
      <c r="AC2" s="451"/>
      <c r="AT2" s="191" t="s">
        <v>517</v>
      </c>
    </row>
    <row r="3" spans="1:66" ht="6.95" customHeight="1" x14ac:dyDescent="0.3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  <c r="AT3" s="191" t="s">
        <v>71</v>
      </c>
    </row>
    <row r="4" spans="1:66" ht="36.950000000000003" customHeight="1" x14ac:dyDescent="0.3">
      <c r="B4" s="195"/>
      <c r="C4" s="452" t="s">
        <v>85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196"/>
      <c r="T4" s="197" t="s">
        <v>9</v>
      </c>
      <c r="AT4" s="191" t="s">
        <v>3</v>
      </c>
    </row>
    <row r="5" spans="1:66" ht="6.95" customHeight="1" x14ac:dyDescent="0.3">
      <c r="B5" s="195"/>
      <c r="R5" s="196"/>
    </row>
    <row r="6" spans="1:66" ht="25.35" customHeight="1" x14ac:dyDescent="0.3">
      <c r="B6" s="195"/>
      <c r="D6" s="198" t="s">
        <v>12</v>
      </c>
      <c r="F6" s="454" t="str">
        <f>'[2]Rekapitulácia stavby'!K6</f>
        <v>Rekonštrukcia a modernizácia cesty II/499 v úseku cesty horského priechodu Havran</v>
      </c>
      <c r="G6" s="455"/>
      <c r="H6" s="455"/>
      <c r="I6" s="455"/>
      <c r="J6" s="455"/>
      <c r="K6" s="455"/>
      <c r="L6" s="455"/>
      <c r="M6" s="455"/>
      <c r="N6" s="455"/>
      <c r="O6" s="455"/>
      <c r="P6" s="455"/>
      <c r="R6" s="196"/>
    </row>
    <row r="7" spans="1:66" s="199" customFormat="1" ht="32.85" customHeight="1" x14ac:dyDescent="0.2">
      <c r="B7" s="200"/>
      <c r="D7" s="201" t="s">
        <v>86</v>
      </c>
      <c r="F7" s="456" t="s">
        <v>536</v>
      </c>
      <c r="G7" s="457"/>
      <c r="H7" s="457"/>
      <c r="I7" s="457"/>
      <c r="J7" s="457"/>
      <c r="K7" s="457"/>
      <c r="L7" s="457"/>
      <c r="M7" s="457"/>
      <c r="N7" s="457"/>
      <c r="O7" s="457"/>
      <c r="P7" s="457"/>
      <c r="R7" s="202"/>
    </row>
    <row r="8" spans="1:66" s="199" customFormat="1" ht="14.45" customHeight="1" x14ac:dyDescent="0.2">
      <c r="B8" s="200"/>
      <c r="D8" s="198" t="s">
        <v>13</v>
      </c>
      <c r="F8" s="203" t="s">
        <v>1</v>
      </c>
      <c r="M8" s="198" t="s">
        <v>14</v>
      </c>
      <c r="O8" s="203" t="s">
        <v>1</v>
      </c>
      <c r="R8" s="202"/>
    </row>
    <row r="9" spans="1:66" s="199" customFormat="1" ht="14.45" customHeight="1" x14ac:dyDescent="0.2">
      <c r="B9" s="200"/>
      <c r="D9" s="198" t="s">
        <v>15</v>
      </c>
      <c r="F9" s="203" t="s">
        <v>16</v>
      </c>
      <c r="M9" s="198" t="s">
        <v>17</v>
      </c>
      <c r="O9" s="461"/>
      <c r="P9" s="461"/>
      <c r="R9" s="202"/>
    </row>
    <row r="10" spans="1:66" s="199" customFormat="1" ht="10.9" customHeight="1" x14ac:dyDescent="0.2">
      <c r="B10" s="200"/>
      <c r="R10" s="202"/>
    </row>
    <row r="11" spans="1:66" s="199" customFormat="1" ht="14.45" customHeight="1" x14ac:dyDescent="0.2">
      <c r="B11" s="200"/>
      <c r="D11" s="198" t="s">
        <v>18</v>
      </c>
      <c r="M11" s="198" t="s">
        <v>19</v>
      </c>
      <c r="O11" s="458" t="s">
        <v>20</v>
      </c>
      <c r="P11" s="458"/>
      <c r="R11" s="202"/>
    </row>
    <row r="12" spans="1:66" s="199" customFormat="1" ht="18" customHeight="1" x14ac:dyDescent="0.2">
      <c r="B12" s="200"/>
      <c r="E12" s="203" t="s">
        <v>21</v>
      </c>
      <c r="M12" s="198" t="s">
        <v>518</v>
      </c>
      <c r="O12" s="458" t="s">
        <v>1</v>
      </c>
      <c r="P12" s="458"/>
      <c r="R12" s="202"/>
    </row>
    <row r="13" spans="1:66" s="199" customFormat="1" ht="6.95" customHeight="1" x14ac:dyDescent="0.2">
      <c r="B13" s="200"/>
      <c r="R13" s="202"/>
    </row>
    <row r="14" spans="1:66" s="199" customFormat="1" ht="14.45" customHeight="1" x14ac:dyDescent="0.2">
      <c r="B14" s="200"/>
      <c r="D14" s="198" t="s">
        <v>23</v>
      </c>
      <c r="M14" s="198" t="s">
        <v>19</v>
      </c>
      <c r="O14" s="458" t="s">
        <v>24</v>
      </c>
      <c r="P14" s="458"/>
      <c r="R14" s="202"/>
    </row>
    <row r="15" spans="1:66" s="199" customFormat="1" ht="18" customHeight="1" x14ac:dyDescent="0.2">
      <c r="B15" s="200"/>
      <c r="E15" s="203" t="s">
        <v>25</v>
      </c>
      <c r="M15" s="198" t="s">
        <v>518</v>
      </c>
      <c r="O15" s="458" t="s">
        <v>26</v>
      </c>
      <c r="P15" s="458"/>
      <c r="R15" s="202"/>
    </row>
    <row r="16" spans="1:66" s="199" customFormat="1" ht="6.95" customHeight="1" x14ac:dyDescent="0.2">
      <c r="B16" s="200"/>
      <c r="R16" s="202"/>
    </row>
    <row r="17" spans="2:18" s="199" customFormat="1" ht="14.45" customHeight="1" x14ac:dyDescent="0.2">
      <c r="B17" s="200"/>
      <c r="D17" s="198" t="s">
        <v>27</v>
      </c>
      <c r="M17" s="198" t="s">
        <v>19</v>
      </c>
      <c r="O17" s="458" t="str">
        <f>IF('[2]Rekapitulácia stavby'!AN16="","",'[2]Rekapitulácia stavby'!AN16)</f>
        <v/>
      </c>
      <c r="P17" s="458"/>
      <c r="R17" s="202"/>
    </row>
    <row r="18" spans="2:18" s="199" customFormat="1" ht="18" customHeight="1" x14ac:dyDescent="0.2">
      <c r="B18" s="200"/>
      <c r="E18" s="203" t="str">
        <f>IF('[2]Rekapitulácia stavby'!E17="","",'[2]Rekapitulácia stavby'!E17)</f>
        <v xml:space="preserve"> </v>
      </c>
      <c r="M18" s="198" t="s">
        <v>518</v>
      </c>
      <c r="O18" s="458" t="str">
        <f>IF('[2]Rekapitulácia stavby'!AN17="","",'[2]Rekapitulácia stavby'!AN17)</f>
        <v/>
      </c>
      <c r="P18" s="458"/>
      <c r="R18" s="202"/>
    </row>
    <row r="19" spans="2:18" s="199" customFormat="1" ht="6.95" customHeight="1" x14ac:dyDescent="0.2">
      <c r="B19" s="200"/>
      <c r="R19" s="202"/>
    </row>
    <row r="20" spans="2:18" s="199" customFormat="1" ht="14.45" customHeight="1" x14ac:dyDescent="0.2">
      <c r="B20" s="200"/>
      <c r="D20" s="198" t="s">
        <v>29</v>
      </c>
      <c r="M20" s="198" t="s">
        <v>19</v>
      </c>
      <c r="O20" s="458" t="str">
        <f>IF('[2]Rekapitulácia stavby'!AN19="","",'[2]Rekapitulácia stavby'!AN19)</f>
        <v/>
      </c>
      <c r="P20" s="458"/>
      <c r="R20" s="202"/>
    </row>
    <row r="21" spans="2:18" s="199" customFormat="1" ht="18" customHeight="1" x14ac:dyDescent="0.2">
      <c r="B21" s="200"/>
      <c r="E21" s="203" t="str">
        <f>IF('[2]Rekapitulácia stavby'!E20="","",'[2]Rekapitulácia stavby'!E20)</f>
        <v/>
      </c>
      <c r="M21" s="198" t="s">
        <v>518</v>
      </c>
      <c r="O21" s="458" t="str">
        <f>IF('[2]Rekapitulácia stavby'!AN20="","",'[2]Rekapitulácia stavby'!AN20)</f>
        <v/>
      </c>
      <c r="P21" s="458"/>
      <c r="R21" s="202"/>
    </row>
    <row r="22" spans="2:18" s="199" customFormat="1" ht="6.95" customHeight="1" x14ac:dyDescent="0.2">
      <c r="B22" s="200"/>
      <c r="R22" s="202"/>
    </row>
    <row r="23" spans="2:18" s="199" customFormat="1" ht="14.45" customHeight="1" x14ac:dyDescent="0.2">
      <c r="B23" s="200"/>
      <c r="D23" s="198" t="s">
        <v>30</v>
      </c>
      <c r="R23" s="202"/>
    </row>
    <row r="24" spans="2:18" s="199" customFormat="1" ht="16.5" customHeight="1" x14ac:dyDescent="0.2">
      <c r="B24" s="200"/>
      <c r="E24" s="459" t="s">
        <v>1</v>
      </c>
      <c r="F24" s="459"/>
      <c r="G24" s="459"/>
      <c r="H24" s="459"/>
      <c r="I24" s="459"/>
      <c r="J24" s="459"/>
      <c r="K24" s="459"/>
      <c r="L24" s="459"/>
      <c r="R24" s="202"/>
    </row>
    <row r="25" spans="2:18" s="199" customFormat="1" ht="6.95" customHeight="1" x14ac:dyDescent="0.2">
      <c r="B25" s="200"/>
      <c r="R25" s="202"/>
    </row>
    <row r="26" spans="2:18" s="199" customFormat="1" ht="6.95" customHeight="1" x14ac:dyDescent="0.2">
      <c r="B26" s="200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R26" s="202"/>
    </row>
    <row r="27" spans="2:18" s="199" customFormat="1" ht="14.45" customHeight="1" x14ac:dyDescent="0.2">
      <c r="B27" s="200"/>
      <c r="D27" s="205" t="s">
        <v>92</v>
      </c>
      <c r="M27" s="460">
        <f>N86</f>
        <v>9685.58</v>
      </c>
      <c r="N27" s="460"/>
      <c r="O27" s="460"/>
      <c r="P27" s="460"/>
      <c r="R27" s="202"/>
    </row>
    <row r="28" spans="2:18" s="199" customFormat="1" ht="14.45" customHeight="1" x14ac:dyDescent="0.2">
      <c r="B28" s="200"/>
      <c r="D28" s="206" t="s">
        <v>519</v>
      </c>
      <c r="M28" s="460">
        <f>N95</f>
        <v>0</v>
      </c>
      <c r="N28" s="460"/>
      <c r="O28" s="460"/>
      <c r="P28" s="460"/>
      <c r="R28" s="202"/>
    </row>
    <row r="29" spans="2:18" s="199" customFormat="1" ht="6.95" customHeight="1" x14ac:dyDescent="0.2">
      <c r="B29" s="200"/>
      <c r="R29" s="202"/>
    </row>
    <row r="30" spans="2:18" s="199" customFormat="1" ht="25.35" customHeight="1" x14ac:dyDescent="0.2">
      <c r="B30" s="200"/>
      <c r="D30" s="207" t="s">
        <v>31</v>
      </c>
      <c r="M30" s="465">
        <f>ROUND(M27+M28,2)</f>
        <v>9685.58</v>
      </c>
      <c r="N30" s="457"/>
      <c r="O30" s="457"/>
      <c r="P30" s="457"/>
      <c r="R30" s="202"/>
    </row>
    <row r="31" spans="2:18" s="199" customFormat="1" ht="14.45" customHeight="1" x14ac:dyDescent="0.2">
      <c r="B31" s="200"/>
      <c r="E31" s="208" t="s">
        <v>37</v>
      </c>
      <c r="F31" s="209">
        <v>0.2</v>
      </c>
      <c r="G31" s="210" t="s">
        <v>520</v>
      </c>
      <c r="H31" s="462">
        <f>ROUND((SUM(BF95:BF96)+SUM(BF114:BF136)), 2)</f>
        <v>9685.58</v>
      </c>
      <c r="I31" s="457"/>
      <c r="J31" s="457"/>
      <c r="M31" s="462">
        <f>ROUND(ROUND((SUM(BF95:BF96)+SUM(BF114:BF136)), 2)*F31, 2)</f>
        <v>1937.12</v>
      </c>
      <c r="N31" s="457"/>
      <c r="O31" s="457"/>
      <c r="P31" s="457"/>
      <c r="R31" s="202"/>
    </row>
    <row r="32" spans="2:18" s="199" customFormat="1" ht="14.45" customHeight="1" x14ac:dyDescent="0.2">
      <c r="B32" s="200"/>
      <c r="E32" s="208" t="s">
        <v>38</v>
      </c>
      <c r="F32" s="209">
        <v>0.2</v>
      </c>
      <c r="G32" s="210" t="s">
        <v>520</v>
      </c>
      <c r="H32" s="462">
        <f>ROUND((SUM(BG95:BG96)+SUM(BG114:BG136)), 2)</f>
        <v>0</v>
      </c>
      <c r="I32" s="457"/>
      <c r="J32" s="457"/>
      <c r="M32" s="462">
        <v>0</v>
      </c>
      <c r="N32" s="457"/>
      <c r="O32" s="457"/>
      <c r="P32" s="457"/>
      <c r="R32" s="202"/>
    </row>
    <row r="33" spans="2:18" s="199" customFormat="1" ht="14.45" customHeight="1" x14ac:dyDescent="0.2">
      <c r="B33" s="200"/>
      <c r="E33" s="208" t="s">
        <v>39</v>
      </c>
      <c r="F33" s="209">
        <v>0.2</v>
      </c>
      <c r="G33" s="210" t="s">
        <v>520</v>
      </c>
      <c r="H33" s="462">
        <f>ROUND((SUM(BH95:BH96)+SUM(BH114:BH136)), 2)</f>
        <v>0</v>
      </c>
      <c r="I33" s="457"/>
      <c r="J33" s="457"/>
      <c r="M33" s="462">
        <v>0</v>
      </c>
      <c r="N33" s="457"/>
      <c r="O33" s="457"/>
      <c r="P33" s="457"/>
      <c r="R33" s="202"/>
    </row>
    <row r="34" spans="2:18" s="199" customFormat="1" ht="14.45" hidden="1" customHeight="1" x14ac:dyDescent="0.2">
      <c r="B34" s="200"/>
      <c r="E34" s="208" t="s">
        <v>40</v>
      </c>
      <c r="F34" s="209">
        <v>0</v>
      </c>
      <c r="G34" s="210" t="s">
        <v>520</v>
      </c>
      <c r="H34" s="462">
        <f>ROUND((SUM(BI95:BI96)+SUM(BI114:BI136)), 2)</f>
        <v>0</v>
      </c>
      <c r="I34" s="457"/>
      <c r="J34" s="457"/>
      <c r="M34" s="462">
        <v>0</v>
      </c>
      <c r="N34" s="457"/>
      <c r="O34" s="457"/>
      <c r="P34" s="457"/>
      <c r="R34" s="202"/>
    </row>
    <row r="35" spans="2:18" s="199" customFormat="1" ht="6.95" customHeight="1" x14ac:dyDescent="0.2">
      <c r="B35" s="200"/>
      <c r="R35" s="202"/>
    </row>
    <row r="36" spans="2:18" s="199" customFormat="1" ht="25.35" customHeight="1" x14ac:dyDescent="0.2">
      <c r="B36" s="200"/>
      <c r="C36" s="211"/>
      <c r="D36" s="212" t="s">
        <v>41</v>
      </c>
      <c r="E36" s="213"/>
      <c r="F36" s="213"/>
      <c r="G36" s="214" t="s">
        <v>42</v>
      </c>
      <c r="H36" s="215" t="s">
        <v>43</v>
      </c>
      <c r="I36" s="213"/>
      <c r="J36" s="213"/>
      <c r="K36" s="213"/>
      <c r="L36" s="463">
        <f>SUM(M30:M34)</f>
        <v>11622.7</v>
      </c>
      <c r="M36" s="463"/>
      <c r="N36" s="463"/>
      <c r="O36" s="463"/>
      <c r="P36" s="464"/>
      <c r="Q36" s="211"/>
      <c r="R36" s="202"/>
    </row>
    <row r="37" spans="2:18" s="199" customFormat="1" ht="14.45" customHeight="1" x14ac:dyDescent="0.2">
      <c r="B37" s="200"/>
      <c r="R37" s="202"/>
    </row>
    <row r="38" spans="2:18" s="199" customFormat="1" ht="14.45" customHeight="1" x14ac:dyDescent="0.2">
      <c r="B38" s="200"/>
      <c r="R38" s="202"/>
    </row>
    <row r="39" spans="2:18" x14ac:dyDescent="0.3">
      <c r="B39" s="195"/>
      <c r="R39" s="196"/>
    </row>
    <row r="40" spans="2:18" x14ac:dyDescent="0.3">
      <c r="B40" s="195"/>
      <c r="R40" s="196"/>
    </row>
    <row r="41" spans="2:18" x14ac:dyDescent="0.3">
      <c r="B41" s="195"/>
      <c r="R41" s="196"/>
    </row>
    <row r="42" spans="2:18" x14ac:dyDescent="0.3">
      <c r="B42" s="195"/>
      <c r="R42" s="196"/>
    </row>
    <row r="43" spans="2:18" x14ac:dyDescent="0.3">
      <c r="B43" s="195"/>
      <c r="R43" s="196"/>
    </row>
    <row r="44" spans="2:18" x14ac:dyDescent="0.3">
      <c r="B44" s="195"/>
      <c r="R44" s="196"/>
    </row>
    <row r="45" spans="2:18" x14ac:dyDescent="0.3">
      <c r="B45" s="195"/>
      <c r="R45" s="196"/>
    </row>
    <row r="46" spans="2:18" x14ac:dyDescent="0.3">
      <c r="B46" s="195"/>
      <c r="R46" s="196"/>
    </row>
    <row r="47" spans="2:18" x14ac:dyDescent="0.3">
      <c r="B47" s="195"/>
      <c r="R47" s="196"/>
    </row>
    <row r="48" spans="2:18" s="199" customFormat="1" ht="15" x14ac:dyDescent="0.2">
      <c r="B48" s="200"/>
      <c r="D48" s="216" t="s">
        <v>44</v>
      </c>
      <c r="E48" s="204"/>
      <c r="F48" s="204"/>
      <c r="G48" s="204"/>
      <c r="H48" s="217"/>
      <c r="J48" s="216" t="s">
        <v>45</v>
      </c>
      <c r="K48" s="204"/>
      <c r="L48" s="204"/>
      <c r="M48" s="204"/>
      <c r="N48" s="204"/>
      <c r="O48" s="204"/>
      <c r="P48" s="217"/>
      <c r="R48" s="202"/>
    </row>
    <row r="49" spans="2:18" x14ac:dyDescent="0.3">
      <c r="B49" s="195"/>
      <c r="D49" s="218"/>
      <c r="H49" s="219"/>
      <c r="J49" s="218"/>
      <c r="P49" s="219"/>
      <c r="R49" s="196"/>
    </row>
    <row r="50" spans="2:18" x14ac:dyDescent="0.3">
      <c r="B50" s="195"/>
      <c r="D50" s="218"/>
      <c r="H50" s="219"/>
      <c r="J50" s="218"/>
      <c r="P50" s="219"/>
      <c r="R50" s="196"/>
    </row>
    <row r="51" spans="2:18" x14ac:dyDescent="0.3">
      <c r="B51" s="195"/>
      <c r="D51" s="218"/>
      <c r="H51" s="219"/>
      <c r="J51" s="218"/>
      <c r="P51" s="219"/>
      <c r="R51" s="196"/>
    </row>
    <row r="52" spans="2:18" x14ac:dyDescent="0.3">
      <c r="B52" s="195"/>
      <c r="D52" s="218"/>
      <c r="H52" s="219"/>
      <c r="J52" s="218"/>
      <c r="P52" s="219"/>
      <c r="R52" s="196"/>
    </row>
    <row r="53" spans="2:18" x14ac:dyDescent="0.3">
      <c r="B53" s="195"/>
      <c r="D53" s="218"/>
      <c r="H53" s="219"/>
      <c r="J53" s="218"/>
      <c r="P53" s="219"/>
      <c r="R53" s="196"/>
    </row>
    <row r="54" spans="2:18" x14ac:dyDescent="0.3">
      <c r="B54" s="195"/>
      <c r="D54" s="218"/>
      <c r="H54" s="219"/>
      <c r="J54" s="218"/>
      <c r="P54" s="219"/>
      <c r="R54" s="196"/>
    </row>
    <row r="55" spans="2:18" x14ac:dyDescent="0.3">
      <c r="B55" s="195"/>
      <c r="D55" s="218"/>
      <c r="H55" s="219"/>
      <c r="J55" s="218"/>
      <c r="P55" s="219"/>
      <c r="R55" s="196"/>
    </row>
    <row r="56" spans="2:18" x14ac:dyDescent="0.3">
      <c r="B56" s="195"/>
      <c r="D56" s="218"/>
      <c r="H56" s="219"/>
      <c r="J56" s="218"/>
      <c r="P56" s="219"/>
      <c r="R56" s="196"/>
    </row>
    <row r="57" spans="2:18" s="199" customFormat="1" ht="15" x14ac:dyDescent="0.2">
      <c r="B57" s="200"/>
      <c r="D57" s="220" t="s">
        <v>46</v>
      </c>
      <c r="E57" s="221"/>
      <c r="F57" s="221"/>
      <c r="G57" s="222" t="s">
        <v>47</v>
      </c>
      <c r="H57" s="223"/>
      <c r="J57" s="220" t="s">
        <v>46</v>
      </c>
      <c r="K57" s="221"/>
      <c r="L57" s="221"/>
      <c r="M57" s="221"/>
      <c r="N57" s="222" t="s">
        <v>47</v>
      </c>
      <c r="O57" s="221"/>
      <c r="P57" s="223"/>
      <c r="R57" s="202"/>
    </row>
    <row r="58" spans="2:18" x14ac:dyDescent="0.3">
      <c r="B58" s="195"/>
      <c r="R58" s="196"/>
    </row>
    <row r="59" spans="2:18" s="199" customFormat="1" ht="15" x14ac:dyDescent="0.2">
      <c r="B59" s="200"/>
      <c r="D59" s="216" t="s">
        <v>48</v>
      </c>
      <c r="E59" s="204"/>
      <c r="F59" s="204"/>
      <c r="G59" s="204"/>
      <c r="H59" s="217"/>
      <c r="J59" s="216" t="s">
        <v>49</v>
      </c>
      <c r="K59" s="204"/>
      <c r="L59" s="204"/>
      <c r="M59" s="204"/>
      <c r="N59" s="204"/>
      <c r="O59" s="204"/>
      <c r="P59" s="217"/>
      <c r="R59" s="202"/>
    </row>
    <row r="60" spans="2:18" x14ac:dyDescent="0.3">
      <c r="B60" s="195"/>
      <c r="D60" s="218"/>
      <c r="H60" s="219"/>
      <c r="J60" s="218"/>
      <c r="P60" s="219"/>
      <c r="R60" s="196"/>
    </row>
    <row r="61" spans="2:18" x14ac:dyDescent="0.3">
      <c r="B61" s="195"/>
      <c r="D61" s="218"/>
      <c r="H61" s="219"/>
      <c r="J61" s="218"/>
      <c r="P61" s="219"/>
      <c r="R61" s="196"/>
    </row>
    <row r="62" spans="2:18" x14ac:dyDescent="0.3">
      <c r="B62" s="195"/>
      <c r="D62" s="218"/>
      <c r="H62" s="219"/>
      <c r="J62" s="218"/>
      <c r="P62" s="219"/>
      <c r="R62" s="196"/>
    </row>
    <row r="63" spans="2:18" x14ac:dyDescent="0.3">
      <c r="B63" s="195"/>
      <c r="D63" s="218"/>
      <c r="H63" s="219"/>
      <c r="J63" s="218"/>
      <c r="P63" s="219"/>
      <c r="R63" s="196"/>
    </row>
    <row r="64" spans="2:18" x14ac:dyDescent="0.3">
      <c r="B64" s="195"/>
      <c r="D64" s="218"/>
      <c r="H64" s="219"/>
      <c r="J64" s="218"/>
      <c r="P64" s="219"/>
      <c r="R64" s="196"/>
    </row>
    <row r="65" spans="2:18" x14ac:dyDescent="0.3">
      <c r="B65" s="195"/>
      <c r="D65" s="218"/>
      <c r="H65" s="219"/>
      <c r="J65" s="218"/>
      <c r="P65" s="219"/>
      <c r="R65" s="196"/>
    </row>
    <row r="66" spans="2:18" x14ac:dyDescent="0.3">
      <c r="B66" s="195"/>
      <c r="D66" s="218"/>
      <c r="H66" s="219"/>
      <c r="J66" s="218"/>
      <c r="P66" s="219"/>
      <c r="R66" s="196"/>
    </row>
    <row r="67" spans="2:18" x14ac:dyDescent="0.3">
      <c r="B67" s="195"/>
      <c r="D67" s="218"/>
      <c r="H67" s="219"/>
      <c r="J67" s="218"/>
      <c r="P67" s="219"/>
      <c r="R67" s="196"/>
    </row>
    <row r="68" spans="2:18" s="199" customFormat="1" ht="15" x14ac:dyDescent="0.2">
      <c r="B68" s="200"/>
      <c r="D68" s="220" t="s">
        <v>46</v>
      </c>
      <c r="E68" s="221"/>
      <c r="F68" s="221"/>
      <c r="G68" s="222" t="s">
        <v>47</v>
      </c>
      <c r="H68" s="223"/>
      <c r="J68" s="220" t="s">
        <v>46</v>
      </c>
      <c r="K68" s="221"/>
      <c r="L68" s="221"/>
      <c r="M68" s="221"/>
      <c r="N68" s="222" t="s">
        <v>47</v>
      </c>
      <c r="O68" s="221"/>
      <c r="P68" s="223"/>
      <c r="R68" s="202"/>
    </row>
    <row r="69" spans="2:18" s="199" customFormat="1" ht="14.45" customHeight="1" x14ac:dyDescent="0.2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6"/>
    </row>
    <row r="73" spans="2:18" s="199" customFormat="1" ht="6.95" customHeight="1" x14ac:dyDescent="0.2"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9"/>
    </row>
    <row r="74" spans="2:18" s="199" customFormat="1" ht="36.950000000000003" customHeight="1" x14ac:dyDescent="0.2">
      <c r="B74" s="200"/>
      <c r="C74" s="452" t="s">
        <v>89</v>
      </c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202"/>
    </row>
    <row r="75" spans="2:18" s="199" customFormat="1" ht="6.95" customHeight="1" x14ac:dyDescent="0.2">
      <c r="B75" s="200"/>
      <c r="R75" s="202"/>
    </row>
    <row r="76" spans="2:18" s="199" customFormat="1" ht="30" customHeight="1" x14ac:dyDescent="0.2">
      <c r="B76" s="200"/>
      <c r="C76" s="198" t="s">
        <v>12</v>
      </c>
      <c r="F76" s="454" t="str">
        <f>F6</f>
        <v>Rekonštrukcia a modernizácia cesty II/499 v úseku cesty horského priechodu Havran</v>
      </c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R76" s="202"/>
    </row>
    <row r="77" spans="2:18" s="199" customFormat="1" ht="36.950000000000003" customHeight="1" x14ac:dyDescent="0.2">
      <c r="B77" s="200"/>
      <c r="C77" s="230" t="s">
        <v>86</v>
      </c>
      <c r="F77" s="472" t="str">
        <f>F7</f>
        <v>SO 204 - Gabiónový múr v km 1,1900-1,203 cesty II/499 vľavo</v>
      </c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393"/>
      <c r="R77" s="202"/>
    </row>
    <row r="78" spans="2:18" s="199" customFormat="1" ht="6.95" customHeight="1" x14ac:dyDescent="0.2">
      <c r="B78" s="200"/>
      <c r="R78" s="202"/>
    </row>
    <row r="79" spans="2:18" s="199" customFormat="1" ht="18" customHeight="1" x14ac:dyDescent="0.2">
      <c r="B79" s="200"/>
      <c r="C79" s="198" t="s">
        <v>15</v>
      </c>
      <c r="F79" s="203" t="str">
        <f>F9</f>
        <v xml:space="preserve"> </v>
      </c>
      <c r="K79" s="198" t="s">
        <v>17</v>
      </c>
      <c r="M79" s="461" t="str">
        <f>IF(O9="","",O9)</f>
        <v/>
      </c>
      <c r="N79" s="461"/>
      <c r="O79" s="461"/>
      <c r="P79" s="461"/>
      <c r="R79" s="202"/>
    </row>
    <row r="80" spans="2:18" s="199" customFormat="1" ht="6.95" customHeight="1" x14ac:dyDescent="0.2">
      <c r="B80" s="200"/>
      <c r="R80" s="202"/>
    </row>
    <row r="81" spans="2:47" s="199" customFormat="1" ht="15" x14ac:dyDescent="0.2">
      <c r="B81" s="200"/>
      <c r="C81" s="198" t="s">
        <v>18</v>
      </c>
      <c r="F81" s="203" t="str">
        <f>E12</f>
        <v>Trnavský samosprávny kraj</v>
      </c>
      <c r="K81" s="198" t="s">
        <v>27</v>
      </c>
      <c r="M81" s="458" t="str">
        <f>E18</f>
        <v xml:space="preserve"> </v>
      </c>
      <c r="N81" s="458"/>
      <c r="O81" s="458"/>
      <c r="P81" s="458"/>
      <c r="Q81" s="458"/>
      <c r="R81" s="202"/>
    </row>
    <row r="82" spans="2:47" s="199" customFormat="1" ht="14.45" customHeight="1" x14ac:dyDescent="0.2">
      <c r="B82" s="200"/>
      <c r="C82" s="198" t="s">
        <v>23</v>
      </c>
      <c r="F82" s="203" t="str">
        <f>IF(E15="","",E15)</f>
        <v>Swietelsky-Slovakia spol. s r.o.</v>
      </c>
      <c r="K82" s="198" t="s">
        <v>29</v>
      </c>
      <c r="M82" s="458" t="str">
        <f>E21</f>
        <v/>
      </c>
      <c r="N82" s="458"/>
      <c r="O82" s="458"/>
      <c r="P82" s="458"/>
      <c r="Q82" s="458"/>
      <c r="R82" s="202"/>
    </row>
    <row r="83" spans="2:47" s="199" customFormat="1" ht="10.35" customHeight="1" x14ac:dyDescent="0.2">
      <c r="B83" s="200"/>
      <c r="R83" s="202"/>
    </row>
    <row r="84" spans="2:47" s="199" customFormat="1" ht="29.25" customHeight="1" x14ac:dyDescent="0.2">
      <c r="B84" s="200"/>
      <c r="C84" s="473" t="s">
        <v>521</v>
      </c>
      <c r="D84" s="474"/>
      <c r="E84" s="474"/>
      <c r="F84" s="474"/>
      <c r="G84" s="474"/>
      <c r="H84" s="211"/>
      <c r="I84" s="211"/>
      <c r="J84" s="211"/>
      <c r="K84" s="211"/>
      <c r="L84" s="211"/>
      <c r="M84" s="211"/>
      <c r="N84" s="473" t="s">
        <v>91</v>
      </c>
      <c r="O84" s="474"/>
      <c r="P84" s="474"/>
      <c r="Q84" s="474"/>
      <c r="R84" s="202"/>
    </row>
    <row r="85" spans="2:47" s="199" customFormat="1" ht="10.35" customHeight="1" x14ac:dyDescent="0.2">
      <c r="B85" s="200"/>
      <c r="R85" s="202"/>
    </row>
    <row r="86" spans="2:47" s="199" customFormat="1" ht="29.25" customHeight="1" x14ac:dyDescent="0.2">
      <c r="B86" s="200"/>
      <c r="C86" s="231" t="s">
        <v>522</v>
      </c>
      <c r="N86" s="466">
        <f>N114</f>
        <v>9685.58</v>
      </c>
      <c r="O86" s="467"/>
      <c r="P86" s="467"/>
      <c r="Q86" s="467"/>
      <c r="R86" s="202"/>
      <c r="AU86" s="191" t="s">
        <v>93</v>
      </c>
    </row>
    <row r="87" spans="2:47" s="233" customFormat="1" ht="24.95" customHeight="1" x14ac:dyDescent="0.2">
      <c r="B87" s="232"/>
      <c r="D87" s="234" t="s">
        <v>94</v>
      </c>
      <c r="N87" s="468">
        <f>N115</f>
        <v>9685.58</v>
      </c>
      <c r="O87" s="469"/>
      <c r="P87" s="469"/>
      <c r="Q87" s="469"/>
      <c r="R87" s="235"/>
    </row>
    <row r="88" spans="2:47" s="237" customFormat="1" ht="19.899999999999999" customHeight="1" x14ac:dyDescent="0.2">
      <c r="B88" s="236"/>
      <c r="D88" s="238" t="s">
        <v>95</v>
      </c>
      <c r="N88" s="470">
        <f>N116</f>
        <v>2563.71</v>
      </c>
      <c r="O88" s="471"/>
      <c r="P88" s="471"/>
      <c r="Q88" s="471"/>
      <c r="R88" s="239"/>
    </row>
    <row r="89" spans="2:47" s="237" customFormat="1" ht="19.899999999999999" customHeight="1" x14ac:dyDescent="0.2">
      <c r="B89" s="236"/>
      <c r="D89" s="238" t="s">
        <v>96</v>
      </c>
      <c r="N89" s="470">
        <f>N122</f>
        <v>575.26</v>
      </c>
      <c r="O89" s="471"/>
      <c r="P89" s="471"/>
      <c r="Q89" s="471"/>
      <c r="R89" s="239"/>
    </row>
    <row r="90" spans="2:47" s="237" customFormat="1" ht="19.899999999999999" customHeight="1" x14ac:dyDescent="0.2">
      <c r="B90" s="236"/>
      <c r="D90" s="238" t="s">
        <v>97</v>
      </c>
      <c r="N90" s="470">
        <f>N126</f>
        <v>2816.94</v>
      </c>
      <c r="O90" s="471"/>
      <c r="P90" s="471"/>
      <c r="Q90" s="471"/>
      <c r="R90" s="239"/>
    </row>
    <row r="91" spans="2:47" s="237" customFormat="1" ht="19.899999999999999" customHeight="1" x14ac:dyDescent="0.2">
      <c r="B91" s="236"/>
      <c r="D91" s="238" t="s">
        <v>99</v>
      </c>
      <c r="N91" s="470">
        <f>N130</f>
        <v>3419.23</v>
      </c>
      <c r="O91" s="471"/>
      <c r="P91" s="471"/>
      <c r="Q91" s="471"/>
      <c r="R91" s="239"/>
    </row>
    <row r="92" spans="2:47" s="237" customFormat="1" ht="19.899999999999999" customHeight="1" x14ac:dyDescent="0.2">
      <c r="B92" s="236"/>
      <c r="D92" s="238" t="s">
        <v>101</v>
      </c>
      <c r="N92" s="470">
        <f>N133</f>
        <v>308.7</v>
      </c>
      <c r="O92" s="471"/>
      <c r="P92" s="471"/>
      <c r="Q92" s="471"/>
      <c r="R92" s="239"/>
    </row>
    <row r="93" spans="2:47" s="237" customFormat="1" ht="19.899999999999999" customHeight="1" x14ac:dyDescent="0.2">
      <c r="B93" s="236"/>
      <c r="D93" s="238" t="s">
        <v>102</v>
      </c>
      <c r="N93" s="470">
        <f>N135</f>
        <v>1.74</v>
      </c>
      <c r="O93" s="471"/>
      <c r="P93" s="471"/>
      <c r="Q93" s="471"/>
      <c r="R93" s="239"/>
    </row>
    <row r="94" spans="2:47" s="199" customFormat="1" ht="21.75" customHeight="1" x14ac:dyDescent="0.2">
      <c r="B94" s="200"/>
      <c r="R94" s="202"/>
    </row>
    <row r="95" spans="2:47" s="199" customFormat="1" ht="29.25" customHeight="1" x14ac:dyDescent="0.2">
      <c r="B95" s="200"/>
      <c r="C95" s="231" t="s">
        <v>523</v>
      </c>
      <c r="N95" s="467">
        <v>0</v>
      </c>
      <c r="O95" s="480"/>
      <c r="P95" s="480"/>
      <c r="Q95" s="480"/>
      <c r="R95" s="202"/>
      <c r="T95" s="240"/>
      <c r="U95" s="241" t="s">
        <v>35</v>
      </c>
    </row>
    <row r="96" spans="2:47" s="199" customFormat="1" ht="18" customHeight="1" x14ac:dyDescent="0.2">
      <c r="B96" s="200"/>
      <c r="R96" s="202"/>
    </row>
    <row r="97" spans="2:18" s="199" customFormat="1" ht="29.25" customHeight="1" x14ac:dyDescent="0.2">
      <c r="B97" s="200"/>
      <c r="C97" s="242" t="s">
        <v>524</v>
      </c>
      <c r="D97" s="211"/>
      <c r="E97" s="211"/>
      <c r="F97" s="211"/>
      <c r="G97" s="211"/>
      <c r="H97" s="211"/>
      <c r="I97" s="211"/>
      <c r="J97" s="211"/>
      <c r="K97" s="211"/>
      <c r="L97" s="481">
        <f>ROUND(SUM(N86+N95),2)</f>
        <v>9685.58</v>
      </c>
      <c r="M97" s="481"/>
      <c r="N97" s="481"/>
      <c r="O97" s="481"/>
      <c r="P97" s="481"/>
      <c r="Q97" s="481"/>
      <c r="R97" s="202"/>
    </row>
    <row r="98" spans="2:18" s="199" customFormat="1" ht="6.95" customHeight="1" x14ac:dyDescent="0.2">
      <c r="B98" s="224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6"/>
    </row>
    <row r="102" spans="2:18" s="199" customFormat="1" ht="6.95" customHeight="1" x14ac:dyDescent="0.2">
      <c r="B102" s="227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9"/>
    </row>
    <row r="103" spans="2:18" s="199" customFormat="1" ht="36.950000000000003" customHeight="1" x14ac:dyDescent="0.2">
      <c r="B103" s="200"/>
      <c r="C103" s="482" t="s">
        <v>105</v>
      </c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202"/>
    </row>
    <row r="104" spans="2:18" s="199" customFormat="1" ht="6.95" customHeight="1" x14ac:dyDescent="0.2">
      <c r="B104" s="200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02"/>
    </row>
    <row r="105" spans="2:18" s="199" customFormat="1" ht="30" customHeight="1" x14ac:dyDescent="0.2">
      <c r="B105" s="200"/>
      <c r="C105" s="244" t="s">
        <v>12</v>
      </c>
      <c r="D105" s="243"/>
      <c r="E105" s="243"/>
      <c r="F105" s="484" t="s">
        <v>525</v>
      </c>
      <c r="G105" s="484"/>
      <c r="H105" s="484"/>
      <c r="I105" s="484"/>
      <c r="J105" s="484"/>
      <c r="K105" s="484"/>
      <c r="L105" s="484"/>
      <c r="M105" s="484"/>
      <c r="N105" s="484"/>
      <c r="O105" s="484"/>
      <c r="P105" s="484"/>
      <c r="Q105" s="243"/>
      <c r="R105" s="202"/>
    </row>
    <row r="106" spans="2:18" s="199" customFormat="1" ht="36.950000000000003" customHeight="1" x14ac:dyDescent="0.2">
      <c r="B106" s="200"/>
      <c r="C106" s="245" t="s">
        <v>86</v>
      </c>
      <c r="D106" s="243"/>
      <c r="E106" s="243"/>
      <c r="F106" s="475" t="str">
        <f>F7</f>
        <v>SO 204 - Gabiónový múr v km 1,1900-1,203 cesty II/499 vľavo</v>
      </c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243"/>
      <c r="R106" s="202"/>
    </row>
    <row r="107" spans="2:18" s="199" customFormat="1" ht="6.95" customHeight="1" x14ac:dyDescent="0.2">
      <c r="B107" s="200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02"/>
    </row>
    <row r="108" spans="2:18" s="199" customFormat="1" ht="18" customHeight="1" x14ac:dyDescent="0.2">
      <c r="B108" s="200"/>
      <c r="C108" s="244" t="s">
        <v>15</v>
      </c>
      <c r="D108" s="243"/>
      <c r="E108" s="243"/>
      <c r="F108" s="244" t="str">
        <f>F9</f>
        <v xml:space="preserve"> </v>
      </c>
      <c r="G108" s="243"/>
      <c r="H108" s="243"/>
      <c r="I108" s="243"/>
      <c r="J108" s="243"/>
      <c r="K108" s="244"/>
      <c r="L108" s="243"/>
      <c r="M108" s="476"/>
      <c r="N108" s="476"/>
      <c r="O108" s="476"/>
      <c r="P108" s="476"/>
      <c r="Q108" s="243"/>
      <c r="R108" s="202"/>
    </row>
    <row r="109" spans="2:18" s="199" customFormat="1" ht="6.95" customHeight="1" x14ac:dyDescent="0.2">
      <c r="B109" s="200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02"/>
    </row>
    <row r="110" spans="2:18" s="199" customFormat="1" ht="15" x14ac:dyDescent="0.2">
      <c r="B110" s="200"/>
      <c r="C110" s="244" t="s">
        <v>18</v>
      </c>
      <c r="D110" s="243"/>
      <c r="E110" s="243"/>
      <c r="F110" s="244" t="str">
        <f>E12</f>
        <v>Trnavský samosprávny kraj</v>
      </c>
      <c r="G110" s="243"/>
      <c r="H110" s="243"/>
      <c r="I110" s="243"/>
      <c r="J110" s="243"/>
      <c r="K110" s="244"/>
      <c r="L110" s="243"/>
      <c r="M110" s="477"/>
      <c r="N110" s="477"/>
      <c r="O110" s="477"/>
      <c r="P110" s="477"/>
      <c r="Q110" s="477"/>
      <c r="R110" s="202"/>
    </row>
    <row r="111" spans="2:18" s="199" customFormat="1" ht="14.45" customHeight="1" x14ac:dyDescent="0.2">
      <c r="B111" s="200"/>
      <c r="C111" s="244" t="s">
        <v>23</v>
      </c>
      <c r="D111" s="243"/>
      <c r="E111" s="243"/>
      <c r="F111" s="244" t="str">
        <f>IF(E15="","",E15)</f>
        <v>Swietelsky-Slovakia spol. s r.o.</v>
      </c>
      <c r="G111" s="243"/>
      <c r="H111" s="243"/>
      <c r="I111" s="243"/>
      <c r="J111" s="243"/>
      <c r="K111" s="244"/>
      <c r="L111" s="243"/>
      <c r="M111" s="477" t="str">
        <f>E21</f>
        <v/>
      </c>
      <c r="N111" s="477"/>
      <c r="O111" s="477"/>
      <c r="P111" s="477"/>
      <c r="Q111" s="477"/>
      <c r="R111" s="202"/>
    </row>
    <row r="112" spans="2:18" s="199" customFormat="1" ht="10.35" customHeight="1" x14ac:dyDescent="0.2">
      <c r="B112" s="200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02"/>
    </row>
    <row r="113" spans="2:65" s="250" customFormat="1" ht="29.25" customHeight="1" x14ac:dyDescent="0.2">
      <c r="B113" s="246"/>
      <c r="C113" s="247" t="s">
        <v>106</v>
      </c>
      <c r="D113" s="248" t="s">
        <v>56</v>
      </c>
      <c r="E113" s="248" t="s">
        <v>52</v>
      </c>
      <c r="F113" s="478" t="s">
        <v>53</v>
      </c>
      <c r="G113" s="478"/>
      <c r="H113" s="478"/>
      <c r="I113" s="478"/>
      <c r="J113" s="248" t="s">
        <v>107</v>
      </c>
      <c r="K113" s="248" t="s">
        <v>108</v>
      </c>
      <c r="L113" s="478" t="s">
        <v>109</v>
      </c>
      <c r="M113" s="478"/>
      <c r="N113" s="478" t="s">
        <v>91</v>
      </c>
      <c r="O113" s="478"/>
      <c r="P113" s="478"/>
      <c r="Q113" s="479"/>
      <c r="R113" s="249"/>
      <c r="T113" s="251" t="s">
        <v>526</v>
      </c>
      <c r="U113" s="252" t="s">
        <v>35</v>
      </c>
      <c r="V113" s="252" t="s">
        <v>111</v>
      </c>
      <c r="W113" s="252" t="s">
        <v>112</v>
      </c>
      <c r="X113" s="252" t="s">
        <v>527</v>
      </c>
      <c r="Y113" s="252" t="s">
        <v>528</v>
      </c>
      <c r="Z113" s="252" t="s">
        <v>115</v>
      </c>
      <c r="AA113" s="253" t="s">
        <v>116</v>
      </c>
    </row>
    <row r="114" spans="2:65" s="199" customFormat="1" ht="29.25" customHeight="1" x14ac:dyDescent="0.35">
      <c r="B114" s="200"/>
      <c r="C114" s="245" t="s">
        <v>92</v>
      </c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487">
        <f>BK114</f>
        <v>9685.58</v>
      </c>
      <c r="O114" s="488"/>
      <c r="P114" s="488"/>
      <c r="Q114" s="488"/>
      <c r="R114" s="202"/>
      <c r="T114" s="254"/>
      <c r="U114" s="204"/>
      <c r="V114" s="204"/>
      <c r="W114" s="255">
        <f>W115</f>
        <v>228.61971000000003</v>
      </c>
      <c r="X114" s="204"/>
      <c r="Y114" s="255">
        <f>Y115</f>
        <v>85.86194549999999</v>
      </c>
      <c r="Z114" s="204"/>
      <c r="AA114" s="256">
        <f>AA115</f>
        <v>0</v>
      </c>
      <c r="AC114" s="280"/>
      <c r="AT114" s="191" t="s">
        <v>70</v>
      </c>
      <c r="AU114" s="191" t="s">
        <v>93</v>
      </c>
      <c r="BK114" s="257">
        <f>BK115</f>
        <v>9685.58</v>
      </c>
    </row>
    <row r="115" spans="2:65" s="262" customFormat="1" ht="37.35" customHeight="1" x14ac:dyDescent="0.35">
      <c r="B115" s="258"/>
      <c r="C115" s="259"/>
      <c r="D115" s="260" t="s">
        <v>94</v>
      </c>
      <c r="E115" s="260"/>
      <c r="F115" s="260"/>
      <c r="G115" s="260"/>
      <c r="H115" s="260"/>
      <c r="I115" s="260"/>
      <c r="J115" s="260"/>
      <c r="K115" s="260"/>
      <c r="L115" s="260"/>
      <c r="M115" s="260"/>
      <c r="N115" s="489">
        <f>BK115</f>
        <v>9685.58</v>
      </c>
      <c r="O115" s="490"/>
      <c r="P115" s="490"/>
      <c r="Q115" s="490"/>
      <c r="R115" s="261"/>
      <c r="T115" s="263"/>
      <c r="W115" s="264">
        <f>W116+W122+W126+W130+W133+W135</f>
        <v>228.61971000000003</v>
      </c>
      <c r="Y115" s="264">
        <f>Y116+Y122+Y126+Y130+Y133+Y135</f>
        <v>85.86194549999999</v>
      </c>
      <c r="AA115" s="265">
        <f>AA116+AA122+AA126+AA130+AA133+AA135</f>
        <v>0</v>
      </c>
      <c r="AC115" s="394">
        <f>N115</f>
        <v>9685.58</v>
      </c>
      <c r="AR115" s="266" t="s">
        <v>78</v>
      </c>
      <c r="AT115" s="267" t="s">
        <v>70</v>
      </c>
      <c r="AU115" s="267" t="s">
        <v>71</v>
      </c>
      <c r="AY115" s="266" t="s">
        <v>119</v>
      </c>
      <c r="BK115" s="268">
        <f>BK116+BK122+BK126+BK130+BK133+BK135</f>
        <v>9685.58</v>
      </c>
    </row>
    <row r="116" spans="2:65" s="262" customFormat="1" ht="19.899999999999999" customHeight="1" x14ac:dyDescent="0.3">
      <c r="B116" s="258"/>
      <c r="C116" s="259"/>
      <c r="D116" s="269" t="s">
        <v>95</v>
      </c>
      <c r="E116" s="269"/>
      <c r="F116" s="269"/>
      <c r="G116" s="269"/>
      <c r="H116" s="269"/>
      <c r="I116" s="269"/>
      <c r="J116" s="269"/>
      <c r="K116" s="269"/>
      <c r="L116" s="269"/>
      <c r="M116" s="269"/>
      <c r="N116" s="491">
        <f>BK116</f>
        <v>2563.71</v>
      </c>
      <c r="O116" s="492"/>
      <c r="P116" s="492"/>
      <c r="Q116" s="492"/>
      <c r="R116" s="261"/>
      <c r="T116" s="263"/>
      <c r="W116" s="264">
        <f>SUM(W117:W121)</f>
        <v>107.54204999999999</v>
      </c>
      <c r="Y116" s="264">
        <f>SUM(Y117:Y121)</f>
        <v>0</v>
      </c>
      <c r="AA116" s="265">
        <f>SUM(AA117:AA121)</f>
        <v>0</v>
      </c>
      <c r="AR116" s="266" t="s">
        <v>78</v>
      </c>
      <c r="AT116" s="267" t="s">
        <v>70</v>
      </c>
      <c r="AU116" s="267" t="s">
        <v>78</v>
      </c>
      <c r="AY116" s="266" t="s">
        <v>119</v>
      </c>
      <c r="BK116" s="268">
        <f>SUM(BK117:BK121)</f>
        <v>2563.71</v>
      </c>
    </row>
    <row r="117" spans="2:65" s="199" customFormat="1" ht="25.5" customHeight="1" x14ac:dyDescent="0.2">
      <c r="B117" s="270"/>
      <c r="C117" s="271" t="s">
        <v>78</v>
      </c>
      <c r="D117" s="271" t="s">
        <v>121</v>
      </c>
      <c r="E117" s="272" t="s">
        <v>492</v>
      </c>
      <c r="F117" s="485" t="s">
        <v>493</v>
      </c>
      <c r="G117" s="485"/>
      <c r="H117" s="485"/>
      <c r="I117" s="485"/>
      <c r="J117" s="273" t="s">
        <v>148</v>
      </c>
      <c r="K117" s="274">
        <v>112.56</v>
      </c>
      <c r="L117" s="486">
        <v>4.3099999999999996</v>
      </c>
      <c r="M117" s="486"/>
      <c r="N117" s="486">
        <f>ROUND(L117*K117,2)</f>
        <v>485.13</v>
      </c>
      <c r="O117" s="486"/>
      <c r="P117" s="486"/>
      <c r="Q117" s="486"/>
      <c r="R117" s="275"/>
      <c r="T117" s="276" t="s">
        <v>1</v>
      </c>
      <c r="U117" s="277" t="s">
        <v>37</v>
      </c>
      <c r="V117" s="278">
        <v>0.83799999999999997</v>
      </c>
      <c r="W117" s="278">
        <f>V117*K117</f>
        <v>94.325279999999992</v>
      </c>
      <c r="X117" s="278">
        <v>0</v>
      </c>
      <c r="Y117" s="278">
        <f>X117*K117</f>
        <v>0</v>
      </c>
      <c r="Z117" s="278">
        <v>0</v>
      </c>
      <c r="AA117" s="279">
        <f>Z117*K117</f>
        <v>0</v>
      </c>
      <c r="AR117" s="191" t="s">
        <v>125</v>
      </c>
      <c r="AT117" s="191" t="s">
        <v>121</v>
      </c>
      <c r="AU117" s="191" t="s">
        <v>82</v>
      </c>
      <c r="AY117" s="191" t="s">
        <v>119</v>
      </c>
      <c r="BE117" s="280">
        <f>IF(U117="základná",N117,0)</f>
        <v>0</v>
      </c>
      <c r="BF117" s="280">
        <f>IF(U117="znížená",N117,0)</f>
        <v>485.13</v>
      </c>
      <c r="BG117" s="280">
        <f>IF(U117="zákl. prenesená",N117,0)</f>
        <v>0</v>
      </c>
      <c r="BH117" s="280">
        <f>IF(U117="zníž. prenesená",N117,0)</f>
        <v>0</v>
      </c>
      <c r="BI117" s="280">
        <f>IF(U117="nulová",N117,0)</f>
        <v>0</v>
      </c>
      <c r="BJ117" s="191" t="s">
        <v>82</v>
      </c>
      <c r="BK117" s="280">
        <f>ROUND(L117*K117,2)</f>
        <v>485.13</v>
      </c>
      <c r="BL117" s="191" t="s">
        <v>125</v>
      </c>
      <c r="BM117" s="191" t="s">
        <v>82</v>
      </c>
    </row>
    <row r="118" spans="2:65" s="199" customFormat="1" ht="25.5" customHeight="1" x14ac:dyDescent="0.2">
      <c r="B118" s="270"/>
      <c r="C118" s="271" t="s">
        <v>82</v>
      </c>
      <c r="D118" s="271" t="s">
        <v>121</v>
      </c>
      <c r="E118" s="272" t="s">
        <v>494</v>
      </c>
      <c r="F118" s="485" t="s">
        <v>495</v>
      </c>
      <c r="G118" s="485"/>
      <c r="H118" s="485"/>
      <c r="I118" s="485"/>
      <c r="J118" s="273" t="s">
        <v>148</v>
      </c>
      <c r="K118" s="274">
        <v>33.79</v>
      </c>
      <c r="L118" s="486">
        <v>1.32</v>
      </c>
      <c r="M118" s="486"/>
      <c r="N118" s="486">
        <f>ROUND(L118*K118,2)</f>
        <v>44.6</v>
      </c>
      <c r="O118" s="486"/>
      <c r="P118" s="486"/>
      <c r="Q118" s="486"/>
      <c r="R118" s="275"/>
      <c r="T118" s="276" t="s">
        <v>1</v>
      </c>
      <c r="U118" s="277" t="s">
        <v>37</v>
      </c>
      <c r="V118" s="278">
        <v>4.2000000000000003E-2</v>
      </c>
      <c r="W118" s="278">
        <f>V118*K118</f>
        <v>1.4191800000000001</v>
      </c>
      <c r="X118" s="278">
        <v>0</v>
      </c>
      <c r="Y118" s="278">
        <f>X118*K118</f>
        <v>0</v>
      </c>
      <c r="Z118" s="278">
        <v>0</v>
      </c>
      <c r="AA118" s="279">
        <f>Z118*K118</f>
        <v>0</v>
      </c>
      <c r="AR118" s="191" t="s">
        <v>125</v>
      </c>
      <c r="AT118" s="191" t="s">
        <v>121</v>
      </c>
      <c r="AU118" s="191" t="s">
        <v>82</v>
      </c>
      <c r="AY118" s="191" t="s">
        <v>119</v>
      </c>
      <c r="BE118" s="280">
        <f>IF(U118="základná",N118,0)</f>
        <v>0</v>
      </c>
      <c r="BF118" s="280">
        <f>IF(U118="znížená",N118,0)</f>
        <v>44.6</v>
      </c>
      <c r="BG118" s="280">
        <f>IF(U118="zákl. prenesená",N118,0)</f>
        <v>0</v>
      </c>
      <c r="BH118" s="280">
        <f>IF(U118="zníž. prenesená",N118,0)</f>
        <v>0</v>
      </c>
      <c r="BI118" s="280">
        <f>IF(U118="nulová",N118,0)</f>
        <v>0</v>
      </c>
      <c r="BJ118" s="191" t="s">
        <v>82</v>
      </c>
      <c r="BK118" s="280">
        <f>ROUND(L118*K118,2)</f>
        <v>44.6</v>
      </c>
      <c r="BL118" s="191" t="s">
        <v>125</v>
      </c>
      <c r="BM118" s="191" t="s">
        <v>125</v>
      </c>
    </row>
    <row r="119" spans="2:65" s="199" customFormat="1" ht="38.25" customHeight="1" x14ac:dyDescent="0.2">
      <c r="B119" s="270"/>
      <c r="C119" s="271" t="s">
        <v>128</v>
      </c>
      <c r="D119" s="271" t="s">
        <v>121</v>
      </c>
      <c r="E119" s="272" t="s">
        <v>175</v>
      </c>
      <c r="F119" s="485" t="s">
        <v>176</v>
      </c>
      <c r="G119" s="485"/>
      <c r="H119" s="485"/>
      <c r="I119" s="485"/>
      <c r="J119" s="273" t="s">
        <v>148</v>
      </c>
      <c r="K119" s="274">
        <v>78.12</v>
      </c>
      <c r="L119" s="486">
        <v>6.5</v>
      </c>
      <c r="M119" s="486"/>
      <c r="N119" s="486">
        <f>ROUND(L119*K119,2)</f>
        <v>507.78</v>
      </c>
      <c r="O119" s="486"/>
      <c r="P119" s="486"/>
      <c r="Q119" s="486"/>
      <c r="R119" s="275"/>
      <c r="T119" s="276" t="s">
        <v>1</v>
      </c>
      <c r="U119" s="277" t="s">
        <v>37</v>
      </c>
      <c r="V119" s="278">
        <v>7.0999999999999994E-2</v>
      </c>
      <c r="W119" s="278">
        <f>V119*K119</f>
        <v>5.5465200000000001</v>
      </c>
      <c r="X119" s="278">
        <v>0</v>
      </c>
      <c r="Y119" s="278">
        <f>X119*K119</f>
        <v>0</v>
      </c>
      <c r="Z119" s="278">
        <v>0</v>
      </c>
      <c r="AA119" s="279">
        <f>Z119*K119</f>
        <v>0</v>
      </c>
      <c r="AR119" s="191" t="s">
        <v>125</v>
      </c>
      <c r="AT119" s="191" t="s">
        <v>121</v>
      </c>
      <c r="AU119" s="191" t="s">
        <v>82</v>
      </c>
      <c r="AY119" s="191" t="s">
        <v>119</v>
      </c>
      <c r="BE119" s="280">
        <f>IF(U119="základná",N119,0)</f>
        <v>0</v>
      </c>
      <c r="BF119" s="280">
        <f>IF(U119="znížená",N119,0)</f>
        <v>507.78</v>
      </c>
      <c r="BG119" s="280">
        <f>IF(U119="zákl. prenesená",N119,0)</f>
        <v>0</v>
      </c>
      <c r="BH119" s="280">
        <f>IF(U119="zníž. prenesená",N119,0)</f>
        <v>0</v>
      </c>
      <c r="BI119" s="280">
        <f>IF(U119="nulová",N119,0)</f>
        <v>0</v>
      </c>
      <c r="BJ119" s="191" t="s">
        <v>82</v>
      </c>
      <c r="BK119" s="280">
        <f>ROUND(L119*K119,2)</f>
        <v>507.78</v>
      </c>
      <c r="BL119" s="191" t="s">
        <v>125</v>
      </c>
      <c r="BM119" s="191" t="s">
        <v>131</v>
      </c>
    </row>
    <row r="120" spans="2:65" s="199" customFormat="1" ht="51" customHeight="1" x14ac:dyDescent="0.2">
      <c r="B120" s="270"/>
      <c r="C120" s="271" t="s">
        <v>125</v>
      </c>
      <c r="D120" s="271" t="s">
        <v>121</v>
      </c>
      <c r="E120" s="272" t="s">
        <v>179</v>
      </c>
      <c r="F120" s="485" t="s">
        <v>180</v>
      </c>
      <c r="G120" s="485"/>
      <c r="H120" s="485"/>
      <c r="I120" s="485"/>
      <c r="J120" s="273" t="s">
        <v>148</v>
      </c>
      <c r="K120" s="274">
        <v>547.04999999999995</v>
      </c>
      <c r="L120" s="486">
        <v>2.4700000000000002</v>
      </c>
      <c r="M120" s="486"/>
      <c r="N120" s="486">
        <f>ROUND(L120*K120,2)</f>
        <v>1351.21</v>
      </c>
      <c r="O120" s="486"/>
      <c r="P120" s="486"/>
      <c r="Q120" s="486"/>
      <c r="R120" s="275"/>
      <c r="T120" s="276" t="s">
        <v>1</v>
      </c>
      <c r="U120" s="277" t="s">
        <v>37</v>
      </c>
      <c r="V120" s="278">
        <v>7.0000000000000001E-3</v>
      </c>
      <c r="W120" s="278">
        <f>V120*K120</f>
        <v>3.8293499999999998</v>
      </c>
      <c r="X120" s="278">
        <v>0</v>
      </c>
      <c r="Y120" s="278">
        <f>X120*K120</f>
        <v>0</v>
      </c>
      <c r="Z120" s="278">
        <v>0</v>
      </c>
      <c r="AA120" s="279">
        <f>Z120*K120</f>
        <v>0</v>
      </c>
      <c r="AR120" s="191" t="s">
        <v>125</v>
      </c>
      <c r="AT120" s="191" t="s">
        <v>121</v>
      </c>
      <c r="AU120" s="191" t="s">
        <v>82</v>
      </c>
      <c r="AY120" s="191" t="s">
        <v>119</v>
      </c>
      <c r="BE120" s="280">
        <f>IF(U120="základná",N120,0)</f>
        <v>0</v>
      </c>
      <c r="BF120" s="280">
        <f>IF(U120="znížená",N120,0)</f>
        <v>1351.21</v>
      </c>
      <c r="BG120" s="280">
        <f>IF(U120="zákl. prenesená",N120,0)</f>
        <v>0</v>
      </c>
      <c r="BH120" s="280">
        <f>IF(U120="zníž. prenesená",N120,0)</f>
        <v>0</v>
      </c>
      <c r="BI120" s="280">
        <f>IF(U120="nulová",N120,0)</f>
        <v>0</v>
      </c>
      <c r="BJ120" s="191" t="s">
        <v>82</v>
      </c>
      <c r="BK120" s="280">
        <f>ROUND(L120*K120,2)</f>
        <v>1351.21</v>
      </c>
      <c r="BL120" s="191" t="s">
        <v>125</v>
      </c>
      <c r="BM120" s="191" t="s">
        <v>134</v>
      </c>
    </row>
    <row r="121" spans="2:65" s="199" customFormat="1" ht="38.25" customHeight="1" x14ac:dyDescent="0.2">
      <c r="B121" s="270"/>
      <c r="C121" s="271" t="s">
        <v>135</v>
      </c>
      <c r="D121" s="271" t="s">
        <v>121</v>
      </c>
      <c r="E121" s="272" t="s">
        <v>195</v>
      </c>
      <c r="F121" s="485" t="s">
        <v>196</v>
      </c>
      <c r="G121" s="485"/>
      <c r="H121" s="485"/>
      <c r="I121" s="485"/>
      <c r="J121" s="273" t="s">
        <v>148</v>
      </c>
      <c r="K121" s="274">
        <v>78.12</v>
      </c>
      <c r="L121" s="486">
        <v>2.2400000000000002</v>
      </c>
      <c r="M121" s="486"/>
      <c r="N121" s="486">
        <f>ROUND(L121*K121,2)</f>
        <v>174.99</v>
      </c>
      <c r="O121" s="486"/>
      <c r="P121" s="486"/>
      <c r="Q121" s="486"/>
      <c r="R121" s="275"/>
      <c r="T121" s="276" t="s">
        <v>1</v>
      </c>
      <c r="U121" s="277" t="s">
        <v>37</v>
      </c>
      <c r="V121" s="278">
        <v>3.1E-2</v>
      </c>
      <c r="W121" s="278">
        <f>V121*K121</f>
        <v>2.4217200000000001</v>
      </c>
      <c r="X121" s="278">
        <v>0</v>
      </c>
      <c r="Y121" s="278">
        <f>X121*K121</f>
        <v>0</v>
      </c>
      <c r="Z121" s="278">
        <v>0</v>
      </c>
      <c r="AA121" s="279">
        <f>Z121*K121</f>
        <v>0</v>
      </c>
      <c r="AR121" s="191" t="s">
        <v>125</v>
      </c>
      <c r="AT121" s="191" t="s">
        <v>121</v>
      </c>
      <c r="AU121" s="191" t="s">
        <v>82</v>
      </c>
      <c r="AY121" s="191" t="s">
        <v>119</v>
      </c>
      <c r="BE121" s="280">
        <f>IF(U121="základná",N121,0)</f>
        <v>0</v>
      </c>
      <c r="BF121" s="280">
        <f>IF(U121="znížená",N121,0)</f>
        <v>174.99</v>
      </c>
      <c r="BG121" s="280">
        <f>IF(U121="zákl. prenesená",N121,0)</f>
        <v>0</v>
      </c>
      <c r="BH121" s="280">
        <f>IF(U121="zníž. prenesená",N121,0)</f>
        <v>0</v>
      </c>
      <c r="BI121" s="280">
        <f>IF(U121="nulová",N121,0)</f>
        <v>0</v>
      </c>
      <c r="BJ121" s="191" t="s">
        <v>82</v>
      </c>
      <c r="BK121" s="280">
        <f>ROUND(L121*K121,2)</f>
        <v>174.99</v>
      </c>
      <c r="BL121" s="191" t="s">
        <v>125</v>
      </c>
      <c r="BM121" s="191" t="s">
        <v>138</v>
      </c>
    </row>
    <row r="122" spans="2:65" s="262" customFormat="1" ht="29.85" customHeight="1" x14ac:dyDescent="0.3">
      <c r="B122" s="258"/>
      <c r="C122" s="259"/>
      <c r="D122" s="269" t="s">
        <v>96</v>
      </c>
      <c r="E122" s="269"/>
      <c r="F122" s="269"/>
      <c r="G122" s="269"/>
      <c r="H122" s="269"/>
      <c r="I122" s="269"/>
      <c r="J122" s="269"/>
      <c r="K122" s="269"/>
      <c r="L122" s="269"/>
      <c r="M122" s="269"/>
      <c r="N122" s="493">
        <f>BK122</f>
        <v>575.26</v>
      </c>
      <c r="O122" s="494"/>
      <c r="P122" s="494"/>
      <c r="Q122" s="494"/>
      <c r="R122" s="261"/>
      <c r="T122" s="263"/>
      <c r="W122" s="264">
        <f>SUM(W123:W125)</f>
        <v>6.8564999999999996</v>
      </c>
      <c r="Y122" s="264">
        <f>SUM(Y123:Y125)</f>
        <v>4.1201729999999994</v>
      </c>
      <c r="AA122" s="265">
        <f>SUM(AA123:AA125)</f>
        <v>0</v>
      </c>
      <c r="AR122" s="266" t="s">
        <v>78</v>
      </c>
      <c r="AT122" s="267" t="s">
        <v>70</v>
      </c>
      <c r="AU122" s="267" t="s">
        <v>78</v>
      </c>
      <c r="AY122" s="266" t="s">
        <v>119</v>
      </c>
      <c r="BK122" s="268">
        <f>SUM(BK123:BK125)</f>
        <v>575.26</v>
      </c>
    </row>
    <row r="123" spans="2:65" s="199" customFormat="1" ht="38.25" customHeight="1" x14ac:dyDescent="0.2">
      <c r="B123" s="270"/>
      <c r="C123" s="271" t="s">
        <v>131</v>
      </c>
      <c r="D123" s="271" t="s">
        <v>121</v>
      </c>
      <c r="E123" s="272" t="s">
        <v>496</v>
      </c>
      <c r="F123" s="485" t="s">
        <v>497</v>
      </c>
      <c r="G123" s="485"/>
      <c r="H123" s="485"/>
      <c r="I123" s="485"/>
      <c r="J123" s="273" t="s">
        <v>148</v>
      </c>
      <c r="K123" s="274">
        <v>1.7999999999999998</v>
      </c>
      <c r="L123" s="486">
        <v>120.75</v>
      </c>
      <c r="M123" s="486"/>
      <c r="N123" s="486">
        <f>ROUND(L123*K123,2)</f>
        <v>217.35</v>
      </c>
      <c r="O123" s="486"/>
      <c r="P123" s="486"/>
      <c r="Q123" s="486"/>
      <c r="R123" s="275"/>
      <c r="T123" s="276" t="s">
        <v>1</v>
      </c>
      <c r="U123" s="277" t="s">
        <v>37</v>
      </c>
      <c r="V123" s="278">
        <v>0.7</v>
      </c>
      <c r="W123" s="278">
        <f>V123*K123</f>
        <v>1.2599999999999998</v>
      </c>
      <c r="X123" s="278">
        <v>2.2867099999999998</v>
      </c>
      <c r="Y123" s="278">
        <f>X123*K123</f>
        <v>4.116077999999999</v>
      </c>
      <c r="Z123" s="278">
        <v>0</v>
      </c>
      <c r="AA123" s="279">
        <f>Z123*K123</f>
        <v>0</v>
      </c>
      <c r="AR123" s="191" t="s">
        <v>125</v>
      </c>
      <c r="AT123" s="191" t="s">
        <v>121</v>
      </c>
      <c r="AU123" s="191" t="s">
        <v>82</v>
      </c>
      <c r="AY123" s="191" t="s">
        <v>119</v>
      </c>
      <c r="BE123" s="280">
        <f>IF(U123="základná",N123,0)</f>
        <v>0</v>
      </c>
      <c r="BF123" s="280">
        <f>IF(U123="znížená",N123,0)</f>
        <v>217.35</v>
      </c>
      <c r="BG123" s="280">
        <f>IF(U123="zákl. prenesená",N123,0)</f>
        <v>0</v>
      </c>
      <c r="BH123" s="280">
        <f>IF(U123="zníž. prenesená",N123,0)</f>
        <v>0</v>
      </c>
      <c r="BI123" s="280">
        <f>IF(U123="nulová",N123,0)</f>
        <v>0</v>
      </c>
      <c r="BJ123" s="191" t="s">
        <v>82</v>
      </c>
      <c r="BK123" s="280">
        <f>ROUND(L123*K123,2)</f>
        <v>217.35</v>
      </c>
      <c r="BL123" s="191" t="s">
        <v>125</v>
      </c>
      <c r="BM123" s="191" t="s">
        <v>141</v>
      </c>
    </row>
    <row r="124" spans="2:65" s="199" customFormat="1" ht="25.5" customHeight="1" x14ac:dyDescent="0.2">
      <c r="B124" s="270"/>
      <c r="C124" s="271" t="s">
        <v>142</v>
      </c>
      <c r="D124" s="271" t="s">
        <v>121</v>
      </c>
      <c r="E124" s="272" t="s">
        <v>491</v>
      </c>
      <c r="F124" s="485" t="s">
        <v>498</v>
      </c>
      <c r="G124" s="485"/>
      <c r="H124" s="485"/>
      <c r="I124" s="485"/>
      <c r="J124" s="273" t="s">
        <v>124</v>
      </c>
      <c r="K124" s="274">
        <v>136.5</v>
      </c>
      <c r="L124" s="486">
        <v>2.0099999999999998</v>
      </c>
      <c r="M124" s="486"/>
      <c r="N124" s="486">
        <f>ROUND(L124*K124,2)</f>
        <v>274.37</v>
      </c>
      <c r="O124" s="486"/>
      <c r="P124" s="486"/>
      <c r="Q124" s="486"/>
      <c r="R124" s="275"/>
      <c r="T124" s="276" t="s">
        <v>1</v>
      </c>
      <c r="U124" s="277" t="s">
        <v>37</v>
      </c>
      <c r="V124" s="278">
        <v>4.1000000000000002E-2</v>
      </c>
      <c r="W124" s="278">
        <f>V124*K124</f>
        <v>5.5964999999999998</v>
      </c>
      <c r="X124" s="278">
        <v>3.0000000000000001E-5</v>
      </c>
      <c r="Y124" s="278">
        <f>X124*K124</f>
        <v>4.0949999999999997E-3</v>
      </c>
      <c r="Z124" s="278">
        <v>0</v>
      </c>
      <c r="AA124" s="279">
        <f>Z124*K124</f>
        <v>0</v>
      </c>
      <c r="AR124" s="191" t="s">
        <v>125</v>
      </c>
      <c r="AT124" s="191" t="s">
        <v>121</v>
      </c>
      <c r="AU124" s="191" t="s">
        <v>82</v>
      </c>
      <c r="AY124" s="191" t="s">
        <v>119</v>
      </c>
      <c r="BE124" s="280">
        <f>IF(U124="základná",N124,0)</f>
        <v>0</v>
      </c>
      <c r="BF124" s="280">
        <f>IF(U124="znížená",N124,0)</f>
        <v>274.37</v>
      </c>
      <c r="BG124" s="280">
        <f>IF(U124="zákl. prenesená",N124,0)</f>
        <v>0</v>
      </c>
      <c r="BH124" s="280">
        <f>IF(U124="zníž. prenesená",N124,0)</f>
        <v>0</v>
      </c>
      <c r="BI124" s="280">
        <f>IF(U124="nulová",N124,0)</f>
        <v>0</v>
      </c>
      <c r="BJ124" s="191" t="s">
        <v>82</v>
      </c>
      <c r="BK124" s="280">
        <f>ROUND(L124*K124,2)</f>
        <v>274.37</v>
      </c>
      <c r="BL124" s="191" t="s">
        <v>125</v>
      </c>
      <c r="BM124" s="191" t="s">
        <v>145</v>
      </c>
    </row>
    <row r="125" spans="2:65" s="199" customFormat="1" ht="25.5" customHeight="1" x14ac:dyDescent="0.2">
      <c r="B125" s="270"/>
      <c r="C125" s="281" t="s">
        <v>134</v>
      </c>
      <c r="D125" s="281" t="s">
        <v>186</v>
      </c>
      <c r="E125" s="282" t="s">
        <v>489</v>
      </c>
      <c r="F125" s="495" t="s">
        <v>490</v>
      </c>
      <c r="G125" s="495"/>
      <c r="H125" s="495"/>
      <c r="I125" s="495"/>
      <c r="J125" s="283" t="s">
        <v>124</v>
      </c>
      <c r="K125" s="284">
        <v>139.22999999999999</v>
      </c>
      <c r="L125" s="496">
        <v>0.6</v>
      </c>
      <c r="M125" s="496"/>
      <c r="N125" s="496">
        <f>ROUND(L125*K125,2)</f>
        <v>83.54</v>
      </c>
      <c r="O125" s="486"/>
      <c r="P125" s="486"/>
      <c r="Q125" s="486"/>
      <c r="R125" s="275"/>
      <c r="T125" s="276" t="s">
        <v>1</v>
      </c>
      <c r="U125" s="277" t="s">
        <v>37</v>
      </c>
      <c r="V125" s="278">
        <v>0</v>
      </c>
      <c r="W125" s="278">
        <f>V125*K125</f>
        <v>0</v>
      </c>
      <c r="X125" s="278">
        <v>0</v>
      </c>
      <c r="Y125" s="278">
        <f>X125*K125</f>
        <v>0</v>
      </c>
      <c r="Z125" s="278">
        <v>0</v>
      </c>
      <c r="AA125" s="279">
        <f>Z125*K125</f>
        <v>0</v>
      </c>
      <c r="AR125" s="191" t="s">
        <v>134</v>
      </c>
      <c r="AT125" s="191" t="s">
        <v>186</v>
      </c>
      <c r="AU125" s="191" t="s">
        <v>82</v>
      </c>
      <c r="AY125" s="191" t="s">
        <v>119</v>
      </c>
      <c r="BE125" s="280">
        <f>IF(U125="základná",N125,0)</f>
        <v>0</v>
      </c>
      <c r="BF125" s="280">
        <f>IF(U125="znížená",N125,0)</f>
        <v>83.54</v>
      </c>
      <c r="BG125" s="280">
        <f>IF(U125="zákl. prenesená",N125,0)</f>
        <v>0</v>
      </c>
      <c r="BH125" s="280">
        <f>IF(U125="zníž. prenesená",N125,0)</f>
        <v>0</v>
      </c>
      <c r="BI125" s="280">
        <f>IF(U125="nulová",N125,0)</f>
        <v>0</v>
      </c>
      <c r="BJ125" s="191" t="s">
        <v>82</v>
      </c>
      <c r="BK125" s="280">
        <f>ROUND(L125*K125,2)</f>
        <v>83.54</v>
      </c>
      <c r="BL125" s="191" t="s">
        <v>125</v>
      </c>
      <c r="BM125" s="191" t="s">
        <v>149</v>
      </c>
    </row>
    <row r="126" spans="2:65" s="262" customFormat="1" ht="29.85" customHeight="1" x14ac:dyDescent="0.3">
      <c r="B126" s="258"/>
      <c r="C126" s="259"/>
      <c r="D126" s="269" t="s">
        <v>97</v>
      </c>
      <c r="E126" s="269"/>
      <c r="F126" s="269"/>
      <c r="G126" s="269"/>
      <c r="H126" s="269"/>
      <c r="I126" s="269"/>
      <c r="J126" s="269"/>
      <c r="K126" s="269"/>
      <c r="L126" s="269"/>
      <c r="M126" s="269"/>
      <c r="N126" s="493">
        <f>BK126</f>
        <v>2816.94</v>
      </c>
      <c r="O126" s="494"/>
      <c r="P126" s="494"/>
      <c r="Q126" s="494"/>
      <c r="R126" s="261"/>
      <c r="T126" s="263"/>
      <c r="W126" s="264">
        <f>SUM(W127:W129)</f>
        <v>65.163000000000011</v>
      </c>
      <c r="Y126" s="264">
        <f>SUM(Y127:Y129)</f>
        <v>35.07</v>
      </c>
      <c r="AA126" s="265">
        <f>SUM(AA127:AA129)</f>
        <v>0</v>
      </c>
      <c r="AR126" s="266" t="s">
        <v>78</v>
      </c>
      <c r="AT126" s="267" t="s">
        <v>70</v>
      </c>
      <c r="AU126" s="267" t="s">
        <v>78</v>
      </c>
      <c r="AY126" s="266" t="s">
        <v>119</v>
      </c>
      <c r="BK126" s="268">
        <f>SUM(BK127:BK129)</f>
        <v>2816.94</v>
      </c>
    </row>
    <row r="127" spans="2:65" s="199" customFormat="1" ht="51" customHeight="1" x14ac:dyDescent="0.2">
      <c r="B127" s="270"/>
      <c r="C127" s="271" t="s">
        <v>151</v>
      </c>
      <c r="D127" s="271" t="s">
        <v>121</v>
      </c>
      <c r="E127" s="272" t="s">
        <v>499</v>
      </c>
      <c r="F127" s="485" t="s">
        <v>500</v>
      </c>
      <c r="G127" s="485"/>
      <c r="H127" s="485"/>
      <c r="I127" s="485"/>
      <c r="J127" s="273" t="s">
        <v>148</v>
      </c>
      <c r="K127" s="274">
        <v>21</v>
      </c>
      <c r="L127" s="486">
        <v>115</v>
      </c>
      <c r="M127" s="486"/>
      <c r="N127" s="486">
        <f>ROUND(L127*K127,2)</f>
        <v>2415</v>
      </c>
      <c r="O127" s="486"/>
      <c r="P127" s="486"/>
      <c r="Q127" s="486"/>
      <c r="R127" s="275"/>
      <c r="T127" s="276" t="s">
        <v>1</v>
      </c>
      <c r="U127" s="277" t="s">
        <v>37</v>
      </c>
      <c r="V127" s="278">
        <v>3.1030000000000002</v>
      </c>
      <c r="W127" s="278">
        <f>V127*K127</f>
        <v>65.163000000000011</v>
      </c>
      <c r="X127" s="278">
        <v>1.67</v>
      </c>
      <c r="Y127" s="278">
        <f>X127*K127</f>
        <v>35.07</v>
      </c>
      <c r="Z127" s="278">
        <v>0</v>
      </c>
      <c r="AA127" s="279">
        <f>Z127*K127</f>
        <v>0</v>
      </c>
      <c r="AR127" s="191" t="s">
        <v>125</v>
      </c>
      <c r="AT127" s="191" t="s">
        <v>121</v>
      </c>
      <c r="AU127" s="191" t="s">
        <v>82</v>
      </c>
      <c r="AY127" s="191" t="s">
        <v>119</v>
      </c>
      <c r="BE127" s="280">
        <f>IF(U127="základná",N127,0)</f>
        <v>0</v>
      </c>
      <c r="BF127" s="280">
        <f>IF(U127="znížená",N127,0)</f>
        <v>2415</v>
      </c>
      <c r="BG127" s="280">
        <f>IF(U127="zákl. prenesená",N127,0)</f>
        <v>0</v>
      </c>
      <c r="BH127" s="280">
        <f>IF(U127="zníž. prenesená",N127,0)</f>
        <v>0</v>
      </c>
      <c r="BI127" s="280">
        <f>IF(U127="nulová",N127,0)</f>
        <v>0</v>
      </c>
      <c r="BJ127" s="191" t="s">
        <v>82</v>
      </c>
      <c r="BK127" s="280">
        <f>ROUND(L127*K127,2)</f>
        <v>2415</v>
      </c>
      <c r="BL127" s="191" t="s">
        <v>125</v>
      </c>
      <c r="BM127" s="191" t="s">
        <v>154</v>
      </c>
    </row>
    <row r="128" spans="2:65" s="199" customFormat="1" ht="25.5" customHeight="1" x14ac:dyDescent="0.2">
      <c r="B128" s="270"/>
      <c r="C128" s="281" t="s">
        <v>138</v>
      </c>
      <c r="D128" s="281" t="s">
        <v>186</v>
      </c>
      <c r="E128" s="282" t="s">
        <v>501</v>
      </c>
      <c r="F128" s="495" t="s">
        <v>502</v>
      </c>
      <c r="G128" s="495"/>
      <c r="H128" s="495"/>
      <c r="I128" s="495"/>
      <c r="J128" s="283" t="s">
        <v>148</v>
      </c>
      <c r="K128" s="284">
        <v>21</v>
      </c>
      <c r="L128" s="496">
        <v>18.98</v>
      </c>
      <c r="M128" s="496"/>
      <c r="N128" s="496">
        <f>ROUND(L128*K128,2)</f>
        <v>398.58</v>
      </c>
      <c r="O128" s="486"/>
      <c r="P128" s="486"/>
      <c r="Q128" s="486"/>
      <c r="R128" s="275"/>
      <c r="T128" s="276" t="s">
        <v>1</v>
      </c>
      <c r="U128" s="277" t="s">
        <v>37</v>
      </c>
      <c r="V128" s="278">
        <v>0</v>
      </c>
      <c r="W128" s="278">
        <f>V128*K128</f>
        <v>0</v>
      </c>
      <c r="X128" s="278">
        <v>0</v>
      </c>
      <c r="Y128" s="278">
        <f>X128*K128</f>
        <v>0</v>
      </c>
      <c r="Z128" s="278">
        <v>0</v>
      </c>
      <c r="AA128" s="279">
        <f>Z128*K128</f>
        <v>0</v>
      </c>
      <c r="AR128" s="191" t="s">
        <v>134</v>
      </c>
      <c r="AT128" s="191" t="s">
        <v>186</v>
      </c>
      <c r="AU128" s="191" t="s">
        <v>82</v>
      </c>
      <c r="AY128" s="191" t="s">
        <v>119</v>
      </c>
      <c r="BE128" s="280">
        <f>IF(U128="základná",N128,0)</f>
        <v>0</v>
      </c>
      <c r="BF128" s="280">
        <f>IF(U128="znížená",N128,0)</f>
        <v>398.58</v>
      </c>
      <c r="BG128" s="280">
        <f>IF(U128="zákl. prenesená",N128,0)</f>
        <v>0</v>
      </c>
      <c r="BH128" s="280">
        <f>IF(U128="zníž. prenesená",N128,0)</f>
        <v>0</v>
      </c>
      <c r="BI128" s="280">
        <f>IF(U128="nulová",N128,0)</f>
        <v>0</v>
      </c>
      <c r="BJ128" s="191" t="s">
        <v>82</v>
      </c>
      <c r="BK128" s="280">
        <f>ROUND(L128*K128,2)</f>
        <v>398.58</v>
      </c>
      <c r="BL128" s="191" t="s">
        <v>125</v>
      </c>
      <c r="BM128" s="191" t="s">
        <v>7</v>
      </c>
    </row>
    <row r="129" spans="2:65" s="199" customFormat="1" ht="38.25" customHeight="1" x14ac:dyDescent="0.2">
      <c r="B129" s="270"/>
      <c r="C129" s="271" t="s">
        <v>157</v>
      </c>
      <c r="D129" s="271" t="s">
        <v>121</v>
      </c>
      <c r="E129" s="272" t="s">
        <v>503</v>
      </c>
      <c r="F129" s="485" t="s">
        <v>504</v>
      </c>
      <c r="G129" s="485"/>
      <c r="H129" s="485"/>
      <c r="I129" s="485"/>
      <c r="J129" s="273" t="s">
        <v>229</v>
      </c>
      <c r="K129" s="274">
        <v>24</v>
      </c>
      <c r="L129" s="486">
        <v>0.14000000000000001</v>
      </c>
      <c r="M129" s="486"/>
      <c r="N129" s="486">
        <f>ROUND(L129*K129,2)</f>
        <v>3.36</v>
      </c>
      <c r="O129" s="486"/>
      <c r="P129" s="486"/>
      <c r="Q129" s="486"/>
      <c r="R129" s="275"/>
      <c r="T129" s="276" t="s">
        <v>1</v>
      </c>
      <c r="U129" s="277" t="s">
        <v>37</v>
      </c>
      <c r="V129" s="278">
        <v>0</v>
      </c>
      <c r="W129" s="278">
        <f>V129*K129</f>
        <v>0</v>
      </c>
      <c r="X129" s="278">
        <v>0</v>
      </c>
      <c r="Y129" s="278">
        <f>X129*K129</f>
        <v>0</v>
      </c>
      <c r="Z129" s="278">
        <v>0</v>
      </c>
      <c r="AA129" s="279">
        <f>Z129*K129</f>
        <v>0</v>
      </c>
      <c r="AR129" s="191" t="s">
        <v>125</v>
      </c>
      <c r="AT129" s="191" t="s">
        <v>121</v>
      </c>
      <c r="AU129" s="191" t="s">
        <v>82</v>
      </c>
      <c r="AY129" s="191" t="s">
        <v>119</v>
      </c>
      <c r="BE129" s="280">
        <f>IF(U129="základná",N129,0)</f>
        <v>0</v>
      </c>
      <c r="BF129" s="280">
        <f>IF(U129="znížená",N129,0)</f>
        <v>3.36</v>
      </c>
      <c r="BG129" s="280">
        <f>IF(U129="zákl. prenesená",N129,0)</f>
        <v>0</v>
      </c>
      <c r="BH129" s="280">
        <f>IF(U129="zníž. prenesená",N129,0)</f>
        <v>0</v>
      </c>
      <c r="BI129" s="280">
        <f>IF(U129="nulová",N129,0)</f>
        <v>0</v>
      </c>
      <c r="BJ129" s="191" t="s">
        <v>82</v>
      </c>
      <c r="BK129" s="280">
        <f>ROUND(L129*K129,2)</f>
        <v>3.36</v>
      </c>
      <c r="BL129" s="191" t="s">
        <v>125</v>
      </c>
      <c r="BM129" s="191" t="s">
        <v>160</v>
      </c>
    </row>
    <row r="130" spans="2:65" s="262" customFormat="1" ht="29.85" customHeight="1" x14ac:dyDescent="0.3">
      <c r="B130" s="258"/>
      <c r="C130" s="259"/>
      <c r="D130" s="269" t="s">
        <v>99</v>
      </c>
      <c r="E130" s="269"/>
      <c r="F130" s="269"/>
      <c r="G130" s="269"/>
      <c r="H130" s="269"/>
      <c r="I130" s="269"/>
      <c r="J130" s="269"/>
      <c r="K130" s="269"/>
      <c r="L130" s="269"/>
      <c r="M130" s="269"/>
      <c r="N130" s="493">
        <f>BK130</f>
        <v>3419.23</v>
      </c>
      <c r="O130" s="494"/>
      <c r="P130" s="494"/>
      <c r="Q130" s="494"/>
      <c r="R130" s="261"/>
      <c r="T130" s="263"/>
      <c r="W130" s="264">
        <f>SUM(W131:W132)</f>
        <v>35.673000000000002</v>
      </c>
      <c r="Y130" s="264">
        <f>SUM(Y131:Y132)</f>
        <v>46.639687500000001</v>
      </c>
      <c r="AA130" s="265">
        <f>SUM(AA131:AA132)</f>
        <v>0</v>
      </c>
      <c r="AR130" s="266" t="s">
        <v>78</v>
      </c>
      <c r="AT130" s="267" t="s">
        <v>70</v>
      </c>
      <c r="AU130" s="267" t="s">
        <v>78</v>
      </c>
      <c r="AY130" s="266" t="s">
        <v>119</v>
      </c>
      <c r="BK130" s="268">
        <f>SUM(BK131:BK132)</f>
        <v>3419.23</v>
      </c>
    </row>
    <row r="131" spans="2:65" s="199" customFormat="1" ht="25.5" customHeight="1" x14ac:dyDescent="0.2">
      <c r="B131" s="270"/>
      <c r="C131" s="271" t="s">
        <v>141</v>
      </c>
      <c r="D131" s="271" t="s">
        <v>121</v>
      </c>
      <c r="E131" s="272" t="s">
        <v>505</v>
      </c>
      <c r="F131" s="485" t="s">
        <v>506</v>
      </c>
      <c r="G131" s="485"/>
      <c r="H131" s="485"/>
      <c r="I131" s="485"/>
      <c r="J131" s="273" t="s">
        <v>148</v>
      </c>
      <c r="K131" s="274">
        <v>24.150000000000002</v>
      </c>
      <c r="L131" s="486">
        <v>63.54</v>
      </c>
      <c r="M131" s="486"/>
      <c r="N131" s="486">
        <f>ROUND(L131*K131,2)</f>
        <v>1534.49</v>
      </c>
      <c r="O131" s="486"/>
      <c r="P131" s="486"/>
      <c r="Q131" s="486"/>
      <c r="R131" s="275"/>
      <c r="T131" s="276" t="s">
        <v>1</v>
      </c>
      <c r="U131" s="277" t="s">
        <v>37</v>
      </c>
      <c r="V131" s="278">
        <v>0.18</v>
      </c>
      <c r="W131" s="278">
        <f>V131*K131</f>
        <v>4.3470000000000004</v>
      </c>
      <c r="X131" s="278">
        <v>1.9312499999999999</v>
      </c>
      <c r="Y131" s="278">
        <f>X131*K131</f>
        <v>46.639687500000001</v>
      </c>
      <c r="Z131" s="278">
        <v>0</v>
      </c>
      <c r="AA131" s="279">
        <f>Z131*K131</f>
        <v>0</v>
      </c>
      <c r="AR131" s="191" t="s">
        <v>125</v>
      </c>
      <c r="AT131" s="191" t="s">
        <v>121</v>
      </c>
      <c r="AU131" s="191" t="s">
        <v>82</v>
      </c>
      <c r="AY131" s="191" t="s">
        <v>119</v>
      </c>
      <c r="BE131" s="280">
        <f>IF(U131="základná",N131,0)</f>
        <v>0</v>
      </c>
      <c r="BF131" s="280">
        <f>IF(U131="znížená",N131,0)</f>
        <v>1534.49</v>
      </c>
      <c r="BG131" s="280">
        <f>IF(U131="zákl. prenesená",N131,0)</f>
        <v>0</v>
      </c>
      <c r="BH131" s="280">
        <f>IF(U131="zníž. prenesená",N131,0)</f>
        <v>0</v>
      </c>
      <c r="BI131" s="280">
        <f>IF(U131="nulová",N131,0)</f>
        <v>0</v>
      </c>
      <c r="BJ131" s="191" t="s">
        <v>82</v>
      </c>
      <c r="BK131" s="280">
        <f>ROUND(L131*K131,2)</f>
        <v>1534.49</v>
      </c>
      <c r="BL131" s="191" t="s">
        <v>125</v>
      </c>
      <c r="BM131" s="191" t="s">
        <v>163</v>
      </c>
    </row>
    <row r="132" spans="2:65" s="199" customFormat="1" ht="25.5" customHeight="1" x14ac:dyDescent="0.2">
      <c r="B132" s="270"/>
      <c r="C132" s="271" t="s">
        <v>164</v>
      </c>
      <c r="D132" s="271" t="s">
        <v>121</v>
      </c>
      <c r="E132" s="272" t="s">
        <v>262</v>
      </c>
      <c r="F132" s="485" t="s">
        <v>263</v>
      </c>
      <c r="G132" s="485"/>
      <c r="H132" s="485"/>
      <c r="I132" s="485"/>
      <c r="J132" s="273" t="s">
        <v>148</v>
      </c>
      <c r="K132" s="274">
        <v>34.5</v>
      </c>
      <c r="L132" s="486">
        <v>54.63</v>
      </c>
      <c r="M132" s="486"/>
      <c r="N132" s="486">
        <f>ROUND(L132*K132,2)</f>
        <v>1884.74</v>
      </c>
      <c r="O132" s="486"/>
      <c r="P132" s="486"/>
      <c r="Q132" s="486"/>
      <c r="R132" s="275"/>
      <c r="T132" s="276" t="s">
        <v>1</v>
      </c>
      <c r="U132" s="277" t="s">
        <v>37</v>
      </c>
      <c r="V132" s="278">
        <v>0.90800000000000003</v>
      </c>
      <c r="W132" s="278">
        <f>V132*K132</f>
        <v>31.326000000000001</v>
      </c>
      <c r="X132" s="278">
        <v>0</v>
      </c>
      <c r="Y132" s="278">
        <f>X132*K132</f>
        <v>0</v>
      </c>
      <c r="Z132" s="278">
        <v>0</v>
      </c>
      <c r="AA132" s="279">
        <f>Z132*K132</f>
        <v>0</v>
      </c>
      <c r="AR132" s="191" t="s">
        <v>125</v>
      </c>
      <c r="AT132" s="191" t="s">
        <v>121</v>
      </c>
      <c r="AU132" s="191" t="s">
        <v>82</v>
      </c>
      <c r="AY132" s="191" t="s">
        <v>119</v>
      </c>
      <c r="BE132" s="280">
        <f>IF(U132="základná",N132,0)</f>
        <v>0</v>
      </c>
      <c r="BF132" s="280">
        <f>IF(U132="znížená",N132,0)</f>
        <v>1884.74</v>
      </c>
      <c r="BG132" s="280">
        <f>IF(U132="zákl. prenesená",N132,0)</f>
        <v>0</v>
      </c>
      <c r="BH132" s="280">
        <f>IF(U132="zníž. prenesená",N132,0)</f>
        <v>0</v>
      </c>
      <c r="BI132" s="280">
        <f>IF(U132="nulová",N132,0)</f>
        <v>0</v>
      </c>
      <c r="BJ132" s="191" t="s">
        <v>82</v>
      </c>
      <c r="BK132" s="280">
        <f>ROUND(L132*K132,2)</f>
        <v>1884.74</v>
      </c>
      <c r="BL132" s="191" t="s">
        <v>125</v>
      </c>
      <c r="BM132" s="191" t="s">
        <v>167</v>
      </c>
    </row>
    <row r="133" spans="2:65" s="262" customFormat="1" ht="29.85" customHeight="1" x14ac:dyDescent="0.3">
      <c r="B133" s="258"/>
      <c r="C133" s="259"/>
      <c r="D133" s="269" t="s">
        <v>101</v>
      </c>
      <c r="E133" s="269"/>
      <c r="F133" s="269"/>
      <c r="G133" s="269"/>
      <c r="H133" s="269"/>
      <c r="I133" s="269"/>
      <c r="J133" s="269"/>
      <c r="K133" s="269"/>
      <c r="L133" s="269"/>
      <c r="M133" s="269"/>
      <c r="N133" s="493">
        <f>BK133</f>
        <v>308.7</v>
      </c>
      <c r="O133" s="494"/>
      <c r="P133" s="494"/>
      <c r="Q133" s="494"/>
      <c r="R133" s="261"/>
      <c r="T133" s="263"/>
      <c r="W133" s="264">
        <f>W134</f>
        <v>9.9</v>
      </c>
      <c r="Y133" s="264">
        <f>Y134</f>
        <v>3.2085000000000002E-2</v>
      </c>
      <c r="AA133" s="265">
        <f>AA134</f>
        <v>0</v>
      </c>
      <c r="AR133" s="266" t="s">
        <v>78</v>
      </c>
      <c r="AT133" s="267" t="s">
        <v>70</v>
      </c>
      <c r="AU133" s="267" t="s">
        <v>78</v>
      </c>
      <c r="AY133" s="266" t="s">
        <v>119</v>
      </c>
      <c r="BK133" s="268">
        <f>BK134</f>
        <v>308.7</v>
      </c>
    </row>
    <row r="134" spans="2:65" s="199" customFormat="1" ht="16.5" customHeight="1" x14ac:dyDescent="0.2">
      <c r="B134" s="270"/>
      <c r="C134" s="271" t="s">
        <v>145</v>
      </c>
      <c r="D134" s="271" t="s">
        <v>121</v>
      </c>
      <c r="E134" s="272" t="s">
        <v>507</v>
      </c>
      <c r="F134" s="485" t="s">
        <v>508</v>
      </c>
      <c r="G134" s="485"/>
      <c r="H134" s="485"/>
      <c r="I134" s="485"/>
      <c r="J134" s="273" t="s">
        <v>124</v>
      </c>
      <c r="K134" s="274">
        <v>90</v>
      </c>
      <c r="L134" s="486">
        <v>3.43</v>
      </c>
      <c r="M134" s="486"/>
      <c r="N134" s="486">
        <f>ROUND(L134*K134,2)</f>
        <v>308.7</v>
      </c>
      <c r="O134" s="486"/>
      <c r="P134" s="486"/>
      <c r="Q134" s="486"/>
      <c r="R134" s="275"/>
      <c r="T134" s="276" t="s">
        <v>1</v>
      </c>
      <c r="U134" s="277" t="s">
        <v>37</v>
      </c>
      <c r="V134" s="278">
        <v>0.11</v>
      </c>
      <c r="W134" s="278">
        <f>V134*K134</f>
        <v>9.9</v>
      </c>
      <c r="X134" s="278">
        <v>3.5649999999999999E-4</v>
      </c>
      <c r="Y134" s="278">
        <f>X134*K134</f>
        <v>3.2085000000000002E-2</v>
      </c>
      <c r="Z134" s="278">
        <v>0</v>
      </c>
      <c r="AA134" s="279">
        <f>Z134*K134</f>
        <v>0</v>
      </c>
      <c r="AR134" s="191" t="s">
        <v>125</v>
      </c>
      <c r="AT134" s="191" t="s">
        <v>121</v>
      </c>
      <c r="AU134" s="191" t="s">
        <v>82</v>
      </c>
      <c r="AY134" s="191" t="s">
        <v>119</v>
      </c>
      <c r="BE134" s="280">
        <f>IF(U134="základná",N134,0)</f>
        <v>0</v>
      </c>
      <c r="BF134" s="280">
        <f>IF(U134="znížená",N134,0)</f>
        <v>308.7</v>
      </c>
      <c r="BG134" s="280">
        <f>IF(U134="zákl. prenesená",N134,0)</f>
        <v>0</v>
      </c>
      <c r="BH134" s="280">
        <f>IF(U134="zníž. prenesená",N134,0)</f>
        <v>0</v>
      </c>
      <c r="BI134" s="280">
        <f>IF(U134="nulová",N134,0)</f>
        <v>0</v>
      </c>
      <c r="BJ134" s="191" t="s">
        <v>82</v>
      </c>
      <c r="BK134" s="280">
        <f>ROUND(L134*K134,2)</f>
        <v>308.7</v>
      </c>
      <c r="BL134" s="191" t="s">
        <v>125</v>
      </c>
      <c r="BM134" s="191" t="s">
        <v>170</v>
      </c>
    </row>
    <row r="135" spans="2:65" s="262" customFormat="1" ht="29.85" customHeight="1" x14ac:dyDescent="0.3">
      <c r="B135" s="258"/>
      <c r="C135" s="259"/>
      <c r="D135" s="269" t="s">
        <v>102</v>
      </c>
      <c r="E135" s="269"/>
      <c r="F135" s="269"/>
      <c r="G135" s="269"/>
      <c r="H135" s="269"/>
      <c r="I135" s="269"/>
      <c r="J135" s="269"/>
      <c r="K135" s="269"/>
      <c r="L135" s="269"/>
      <c r="M135" s="269"/>
      <c r="N135" s="493">
        <f>BK135</f>
        <v>1.74</v>
      </c>
      <c r="O135" s="494"/>
      <c r="P135" s="494"/>
      <c r="Q135" s="494"/>
      <c r="R135" s="261"/>
      <c r="T135" s="263"/>
      <c r="W135" s="264">
        <f>W136</f>
        <v>3.4851600000000005</v>
      </c>
      <c r="Y135" s="264">
        <f>Y136</f>
        <v>0</v>
      </c>
      <c r="AA135" s="265">
        <f>AA136</f>
        <v>0</v>
      </c>
      <c r="AR135" s="266" t="s">
        <v>78</v>
      </c>
      <c r="AT135" s="267" t="s">
        <v>70</v>
      </c>
      <c r="AU135" s="267" t="s">
        <v>78</v>
      </c>
      <c r="AY135" s="266" t="s">
        <v>119</v>
      </c>
      <c r="BK135" s="268">
        <f>BK136</f>
        <v>1.74</v>
      </c>
    </row>
    <row r="136" spans="2:65" s="199" customFormat="1" ht="38.25" customHeight="1" x14ac:dyDescent="0.2">
      <c r="B136" s="270"/>
      <c r="C136" s="271" t="s">
        <v>171</v>
      </c>
      <c r="D136" s="271" t="s">
        <v>121</v>
      </c>
      <c r="E136" s="272" t="s">
        <v>473</v>
      </c>
      <c r="F136" s="485" t="s">
        <v>474</v>
      </c>
      <c r="G136" s="485"/>
      <c r="H136" s="485"/>
      <c r="I136" s="485"/>
      <c r="J136" s="273" t="s">
        <v>189</v>
      </c>
      <c r="K136" s="274">
        <v>87.129000000000005</v>
      </c>
      <c r="L136" s="486">
        <v>0.02</v>
      </c>
      <c r="M136" s="486"/>
      <c r="N136" s="486">
        <f>ROUND(L136*K136,2)</f>
        <v>1.74</v>
      </c>
      <c r="O136" s="486"/>
      <c r="P136" s="486"/>
      <c r="Q136" s="486"/>
      <c r="R136" s="275"/>
      <c r="T136" s="276" t="s">
        <v>1</v>
      </c>
      <c r="U136" s="285" t="s">
        <v>37</v>
      </c>
      <c r="V136" s="286">
        <v>0.04</v>
      </c>
      <c r="W136" s="286">
        <f>V136*K136</f>
        <v>3.4851600000000005</v>
      </c>
      <c r="X136" s="286">
        <v>0</v>
      </c>
      <c r="Y136" s="286">
        <f>X136*K136</f>
        <v>0</v>
      </c>
      <c r="Z136" s="286">
        <v>0</v>
      </c>
      <c r="AA136" s="287">
        <f>Z136*K136</f>
        <v>0</v>
      </c>
      <c r="AR136" s="191" t="s">
        <v>125</v>
      </c>
      <c r="AT136" s="191" t="s">
        <v>121</v>
      </c>
      <c r="AU136" s="191" t="s">
        <v>82</v>
      </c>
      <c r="AY136" s="191" t="s">
        <v>119</v>
      </c>
      <c r="BE136" s="280">
        <f>IF(U136="základná",N136,0)</f>
        <v>0</v>
      </c>
      <c r="BF136" s="280">
        <f>IF(U136="znížená",N136,0)</f>
        <v>1.74</v>
      </c>
      <c r="BG136" s="280">
        <f>IF(U136="zákl. prenesená",N136,0)</f>
        <v>0</v>
      </c>
      <c r="BH136" s="280">
        <f>IF(U136="zníž. prenesená",N136,0)</f>
        <v>0</v>
      </c>
      <c r="BI136" s="280">
        <f>IF(U136="nulová",N136,0)</f>
        <v>0</v>
      </c>
      <c r="BJ136" s="191" t="s">
        <v>82</v>
      </c>
      <c r="BK136" s="280">
        <f>ROUND(L136*K136,2)</f>
        <v>1.74</v>
      </c>
      <c r="BL136" s="191" t="s">
        <v>125</v>
      </c>
      <c r="BM136" s="191" t="s">
        <v>174</v>
      </c>
    </row>
    <row r="137" spans="2:65" s="199" customFormat="1" ht="6.95" customHeight="1" x14ac:dyDescent="0.2">
      <c r="B137" s="224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26"/>
    </row>
  </sheetData>
  <mergeCells count="108">
    <mergeCell ref="N133:Q133"/>
    <mergeCell ref="F134:I134"/>
    <mergeCell ref="L134:M134"/>
    <mergeCell ref="N134:Q134"/>
    <mergeCell ref="N135:Q135"/>
    <mergeCell ref="F136:I136"/>
    <mergeCell ref="L136:M136"/>
    <mergeCell ref="N136:Q136"/>
    <mergeCell ref="N130:Q130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N126:Q126"/>
    <mergeCell ref="F127:I127"/>
    <mergeCell ref="L127:M127"/>
    <mergeCell ref="N127:Q127"/>
    <mergeCell ref="N122:Q122"/>
    <mergeCell ref="F123:I123"/>
    <mergeCell ref="L123:M123"/>
    <mergeCell ref="N123:Q123"/>
    <mergeCell ref="F124:I124"/>
    <mergeCell ref="L124:M124"/>
    <mergeCell ref="N124:Q124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F76:P76"/>
    <mergeCell ref="F77:P77"/>
    <mergeCell ref="M79:P79"/>
    <mergeCell ref="M81:Q81"/>
    <mergeCell ref="M82:Q82"/>
    <mergeCell ref="C84:G84"/>
    <mergeCell ref="N84:Q84"/>
    <mergeCell ref="H33:J33"/>
    <mergeCell ref="M33:P33"/>
    <mergeCell ref="H34:J34"/>
    <mergeCell ref="M34:P34"/>
    <mergeCell ref="L36:P36"/>
    <mergeCell ref="C74:Q74"/>
    <mergeCell ref="M30:P30"/>
    <mergeCell ref="H31:J31"/>
    <mergeCell ref="M31:P31"/>
    <mergeCell ref="H32:J32"/>
    <mergeCell ref="M32:P32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 xr:uid="{D71937FF-AD57-4058-8237-397A89C280E8}"/>
    <hyperlink ref="H1:K1" location="C86" display="2) Rekapitulácia rozpočtu" xr:uid="{E0EE222E-321D-4673-B6B7-53D76CBBCD19}"/>
    <hyperlink ref="L1" location="C115" display="3) Rozpočet" xr:uid="{83826C4E-2458-489F-8CFE-1F4B248DAB75}"/>
    <hyperlink ref="S1:T1" location="'Rekapitulácia stavby'!C2" display="Rekapitulácia stavby" xr:uid="{8C7F6596-58FE-4D24-A7AC-7EF673EFA8E7}"/>
  </hyperlinks>
  <pageMargins left="0.59055118110236227" right="0.59055118110236227" top="0.51181102362204722" bottom="0.47244094488188981" header="0" footer="0"/>
  <pageSetup paperSize="9" scale="8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0B41-75BB-4214-9FD7-C4C2C182FE3C}">
  <dimension ref="A1:BN137"/>
  <sheetViews>
    <sheetView showGridLines="0" workbookViewId="0">
      <pane ySplit="1" topLeftCell="A127" activePane="bottomLeft" state="frozen"/>
      <selection activeCell="BE37" sqref="BE37"/>
      <selection pane="bottomLeft" activeCell="K136" sqref="K136"/>
    </sheetView>
  </sheetViews>
  <sheetFormatPr defaultRowHeight="13.5" x14ac:dyDescent="0.3"/>
  <cols>
    <col min="1" max="1" width="8.33203125" style="190" customWidth="1"/>
    <col min="2" max="2" width="1.6640625" style="190" customWidth="1"/>
    <col min="3" max="3" width="4.1640625" style="190" customWidth="1"/>
    <col min="4" max="4" width="4.33203125" style="190" customWidth="1"/>
    <col min="5" max="5" width="17.1640625" style="190" customWidth="1"/>
    <col min="6" max="7" width="11.1640625" style="190" customWidth="1"/>
    <col min="8" max="8" width="12.5" style="190" customWidth="1"/>
    <col min="9" max="9" width="7" style="190" customWidth="1"/>
    <col min="10" max="10" width="5.1640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40625" style="190" customWidth="1"/>
    <col min="18" max="18" width="1.6640625" style="190" customWidth="1"/>
    <col min="19" max="19" width="8.1640625" style="190" customWidth="1"/>
    <col min="20" max="20" width="29.6640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40625" style="190" hidden="1" customWidth="1"/>
    <col min="25" max="25" width="15" style="190" hidden="1" customWidth="1"/>
    <col min="26" max="26" width="11" style="190" hidden="1" customWidth="1"/>
    <col min="27" max="27" width="15" style="190" hidden="1" customWidth="1"/>
    <col min="28" max="28" width="16.33203125" style="190" hidden="1" customWidth="1"/>
    <col min="29" max="29" width="11" style="190" customWidth="1"/>
    <col min="30" max="30" width="15" style="190" customWidth="1"/>
    <col min="31" max="31" width="16.33203125" style="190" customWidth="1"/>
    <col min="32" max="16384" width="9.33203125" style="190"/>
  </cols>
  <sheetData>
    <row r="1" spans="1:66" ht="21.75" customHeight="1" x14ac:dyDescent="0.3">
      <c r="A1" s="186"/>
      <c r="B1" s="187"/>
      <c r="C1" s="187"/>
      <c r="D1" s="188" t="s">
        <v>510</v>
      </c>
      <c r="E1" s="187"/>
      <c r="F1" s="189" t="s">
        <v>511</v>
      </c>
      <c r="G1" s="189"/>
      <c r="H1" s="447" t="s">
        <v>512</v>
      </c>
      <c r="I1" s="447"/>
      <c r="J1" s="447"/>
      <c r="K1" s="447"/>
      <c r="L1" s="189" t="s">
        <v>513</v>
      </c>
      <c r="M1" s="187"/>
      <c r="N1" s="187"/>
      <c r="O1" s="188" t="s">
        <v>514</v>
      </c>
      <c r="P1" s="187"/>
      <c r="Q1" s="187"/>
      <c r="R1" s="187"/>
      <c r="S1" s="189" t="s">
        <v>515</v>
      </c>
      <c r="T1" s="189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</row>
    <row r="2" spans="1:66" ht="36.950000000000003" customHeight="1" x14ac:dyDescent="0.3">
      <c r="C2" s="448" t="s">
        <v>516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S2" s="450" t="s">
        <v>5</v>
      </c>
      <c r="T2" s="451"/>
      <c r="U2" s="451"/>
      <c r="V2" s="451"/>
      <c r="W2" s="451"/>
      <c r="X2" s="451"/>
      <c r="Y2" s="451"/>
      <c r="Z2" s="451"/>
      <c r="AA2" s="451"/>
      <c r="AB2" s="451"/>
      <c r="AC2" s="451"/>
      <c r="AT2" s="191" t="s">
        <v>517</v>
      </c>
    </row>
    <row r="3" spans="1:66" ht="6.95" customHeight="1" x14ac:dyDescent="0.3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  <c r="AT3" s="191" t="s">
        <v>71</v>
      </c>
    </row>
    <row r="4" spans="1:66" ht="36.950000000000003" customHeight="1" x14ac:dyDescent="0.3">
      <c r="B4" s="195"/>
      <c r="C4" s="452" t="s">
        <v>85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196"/>
      <c r="T4" s="197" t="s">
        <v>9</v>
      </c>
      <c r="AT4" s="191" t="s">
        <v>3</v>
      </c>
    </row>
    <row r="5" spans="1:66" ht="6.95" customHeight="1" x14ac:dyDescent="0.3">
      <c r="B5" s="195"/>
      <c r="R5" s="196"/>
    </row>
    <row r="6" spans="1:66" ht="25.35" customHeight="1" x14ac:dyDescent="0.3">
      <c r="B6" s="195"/>
      <c r="D6" s="198" t="s">
        <v>12</v>
      </c>
      <c r="F6" s="454" t="str">
        <f>'[2]Rekapitulácia stavby'!K6</f>
        <v>Rekonštrukcia a modernizácia cesty II/499 v úseku cesty horského priechodu Havran</v>
      </c>
      <c r="G6" s="455"/>
      <c r="H6" s="455"/>
      <c r="I6" s="455"/>
      <c r="J6" s="455"/>
      <c r="K6" s="455"/>
      <c r="L6" s="455"/>
      <c r="M6" s="455"/>
      <c r="N6" s="455"/>
      <c r="O6" s="455"/>
      <c r="P6" s="455"/>
      <c r="R6" s="196"/>
    </row>
    <row r="7" spans="1:66" s="199" customFormat="1" ht="32.85" customHeight="1" x14ac:dyDescent="0.2">
      <c r="B7" s="200"/>
      <c r="D7" s="201" t="s">
        <v>86</v>
      </c>
      <c r="F7" s="456" t="s">
        <v>535</v>
      </c>
      <c r="G7" s="457"/>
      <c r="H7" s="457"/>
      <c r="I7" s="457"/>
      <c r="J7" s="457"/>
      <c r="K7" s="457"/>
      <c r="L7" s="457"/>
      <c r="M7" s="457"/>
      <c r="N7" s="457"/>
      <c r="O7" s="457"/>
      <c r="P7" s="457"/>
      <c r="R7" s="202"/>
    </row>
    <row r="8" spans="1:66" s="199" customFormat="1" ht="14.45" customHeight="1" x14ac:dyDescent="0.2">
      <c r="B8" s="200"/>
      <c r="D8" s="198" t="s">
        <v>13</v>
      </c>
      <c r="F8" s="203" t="s">
        <v>1</v>
      </c>
      <c r="M8" s="198" t="s">
        <v>14</v>
      </c>
      <c r="O8" s="203" t="s">
        <v>1</v>
      </c>
      <c r="R8" s="202"/>
    </row>
    <row r="9" spans="1:66" s="199" customFormat="1" ht="14.45" customHeight="1" x14ac:dyDescent="0.2">
      <c r="B9" s="200"/>
      <c r="D9" s="198" t="s">
        <v>15</v>
      </c>
      <c r="F9" s="203" t="s">
        <v>16</v>
      </c>
      <c r="M9" s="198" t="s">
        <v>17</v>
      </c>
      <c r="O9" s="461"/>
      <c r="P9" s="461"/>
      <c r="R9" s="202"/>
    </row>
    <row r="10" spans="1:66" s="199" customFormat="1" ht="10.9" customHeight="1" x14ac:dyDescent="0.2">
      <c r="B10" s="200"/>
      <c r="R10" s="202"/>
    </row>
    <row r="11" spans="1:66" s="199" customFormat="1" ht="14.45" customHeight="1" x14ac:dyDescent="0.2">
      <c r="B11" s="200"/>
      <c r="D11" s="198" t="s">
        <v>18</v>
      </c>
      <c r="M11" s="198" t="s">
        <v>19</v>
      </c>
      <c r="O11" s="458" t="s">
        <v>20</v>
      </c>
      <c r="P11" s="458"/>
      <c r="R11" s="202"/>
    </row>
    <row r="12" spans="1:66" s="199" customFormat="1" ht="18" customHeight="1" x14ac:dyDescent="0.2">
      <c r="B12" s="200"/>
      <c r="E12" s="203" t="s">
        <v>21</v>
      </c>
      <c r="M12" s="198" t="s">
        <v>518</v>
      </c>
      <c r="O12" s="458" t="s">
        <v>1</v>
      </c>
      <c r="P12" s="458"/>
      <c r="R12" s="202"/>
    </row>
    <row r="13" spans="1:66" s="199" customFormat="1" ht="6.95" customHeight="1" x14ac:dyDescent="0.2">
      <c r="B13" s="200"/>
      <c r="R13" s="202"/>
    </row>
    <row r="14" spans="1:66" s="199" customFormat="1" ht="14.45" customHeight="1" x14ac:dyDescent="0.2">
      <c r="B14" s="200"/>
      <c r="D14" s="198" t="s">
        <v>23</v>
      </c>
      <c r="M14" s="198" t="s">
        <v>19</v>
      </c>
      <c r="O14" s="458" t="s">
        <v>24</v>
      </c>
      <c r="P14" s="458"/>
      <c r="R14" s="202"/>
    </row>
    <row r="15" spans="1:66" s="199" customFormat="1" ht="18" customHeight="1" x14ac:dyDescent="0.2">
      <c r="B15" s="200"/>
      <c r="E15" s="203" t="s">
        <v>25</v>
      </c>
      <c r="M15" s="198" t="s">
        <v>518</v>
      </c>
      <c r="O15" s="458" t="s">
        <v>26</v>
      </c>
      <c r="P15" s="458"/>
      <c r="R15" s="202"/>
    </row>
    <row r="16" spans="1:66" s="199" customFormat="1" ht="6.95" customHeight="1" x14ac:dyDescent="0.2">
      <c r="B16" s="200"/>
      <c r="R16" s="202"/>
    </row>
    <row r="17" spans="2:18" s="199" customFormat="1" ht="14.45" customHeight="1" x14ac:dyDescent="0.2">
      <c r="B17" s="200"/>
      <c r="D17" s="198" t="s">
        <v>27</v>
      </c>
      <c r="M17" s="198" t="s">
        <v>19</v>
      </c>
      <c r="O17" s="458" t="str">
        <f>IF('[2]Rekapitulácia stavby'!AN16="","",'[2]Rekapitulácia stavby'!AN16)</f>
        <v/>
      </c>
      <c r="P17" s="458"/>
      <c r="R17" s="202"/>
    </row>
    <row r="18" spans="2:18" s="199" customFormat="1" ht="18" customHeight="1" x14ac:dyDescent="0.2">
      <c r="B18" s="200"/>
      <c r="E18" s="203" t="str">
        <f>IF('[2]Rekapitulácia stavby'!E17="","",'[2]Rekapitulácia stavby'!E17)</f>
        <v xml:space="preserve"> </v>
      </c>
      <c r="M18" s="198" t="s">
        <v>518</v>
      </c>
      <c r="O18" s="458" t="str">
        <f>IF('[2]Rekapitulácia stavby'!AN17="","",'[2]Rekapitulácia stavby'!AN17)</f>
        <v/>
      </c>
      <c r="P18" s="458"/>
      <c r="R18" s="202"/>
    </row>
    <row r="19" spans="2:18" s="199" customFormat="1" ht="6.95" customHeight="1" x14ac:dyDescent="0.2">
      <c r="B19" s="200"/>
      <c r="R19" s="202"/>
    </row>
    <row r="20" spans="2:18" s="199" customFormat="1" ht="14.45" customHeight="1" x14ac:dyDescent="0.2">
      <c r="B20" s="200"/>
      <c r="D20" s="198" t="s">
        <v>29</v>
      </c>
      <c r="M20" s="198" t="s">
        <v>19</v>
      </c>
      <c r="O20" s="458" t="str">
        <f>IF('[2]Rekapitulácia stavby'!AN19="","",'[2]Rekapitulácia stavby'!AN19)</f>
        <v/>
      </c>
      <c r="P20" s="458"/>
      <c r="R20" s="202"/>
    </row>
    <row r="21" spans="2:18" s="199" customFormat="1" ht="18" customHeight="1" x14ac:dyDescent="0.2">
      <c r="B21" s="200"/>
      <c r="E21" s="203" t="str">
        <f>IF('[2]Rekapitulácia stavby'!E20="","",'[2]Rekapitulácia stavby'!E20)</f>
        <v/>
      </c>
      <c r="M21" s="198" t="s">
        <v>518</v>
      </c>
      <c r="O21" s="458" t="str">
        <f>IF('[2]Rekapitulácia stavby'!AN20="","",'[2]Rekapitulácia stavby'!AN20)</f>
        <v/>
      </c>
      <c r="P21" s="458"/>
      <c r="R21" s="202"/>
    </row>
    <row r="22" spans="2:18" s="199" customFormat="1" ht="6.95" customHeight="1" x14ac:dyDescent="0.2">
      <c r="B22" s="200"/>
      <c r="R22" s="202"/>
    </row>
    <row r="23" spans="2:18" s="199" customFormat="1" ht="14.45" customHeight="1" x14ac:dyDescent="0.2">
      <c r="B23" s="200"/>
      <c r="D23" s="198" t="s">
        <v>30</v>
      </c>
      <c r="R23" s="202"/>
    </row>
    <row r="24" spans="2:18" s="199" customFormat="1" ht="16.5" customHeight="1" x14ac:dyDescent="0.2">
      <c r="B24" s="200"/>
      <c r="E24" s="459" t="s">
        <v>1</v>
      </c>
      <c r="F24" s="459"/>
      <c r="G24" s="459"/>
      <c r="H24" s="459"/>
      <c r="I24" s="459"/>
      <c r="J24" s="459"/>
      <c r="K24" s="459"/>
      <c r="L24" s="459"/>
      <c r="R24" s="202"/>
    </row>
    <row r="25" spans="2:18" s="199" customFormat="1" ht="6.95" customHeight="1" x14ac:dyDescent="0.2">
      <c r="B25" s="200"/>
      <c r="R25" s="202"/>
    </row>
    <row r="26" spans="2:18" s="199" customFormat="1" ht="6.95" customHeight="1" x14ac:dyDescent="0.2">
      <c r="B26" s="200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R26" s="202"/>
    </row>
    <row r="27" spans="2:18" s="199" customFormat="1" ht="14.45" customHeight="1" x14ac:dyDescent="0.2">
      <c r="B27" s="200"/>
      <c r="D27" s="205" t="s">
        <v>92</v>
      </c>
      <c r="M27" s="460">
        <f>N86</f>
        <v>3156.31</v>
      </c>
      <c r="N27" s="460"/>
      <c r="O27" s="460"/>
      <c r="P27" s="460"/>
      <c r="R27" s="202"/>
    </row>
    <row r="28" spans="2:18" s="199" customFormat="1" ht="14.45" customHeight="1" x14ac:dyDescent="0.2">
      <c r="B28" s="200"/>
      <c r="D28" s="206" t="s">
        <v>519</v>
      </c>
      <c r="M28" s="460">
        <f>N95</f>
        <v>0</v>
      </c>
      <c r="N28" s="460"/>
      <c r="O28" s="460"/>
      <c r="P28" s="460"/>
      <c r="R28" s="202"/>
    </row>
    <row r="29" spans="2:18" s="199" customFormat="1" ht="6.95" customHeight="1" x14ac:dyDescent="0.2">
      <c r="B29" s="200"/>
      <c r="R29" s="202"/>
    </row>
    <row r="30" spans="2:18" s="199" customFormat="1" ht="25.35" customHeight="1" x14ac:dyDescent="0.2">
      <c r="B30" s="200"/>
      <c r="D30" s="207" t="s">
        <v>31</v>
      </c>
      <c r="M30" s="465">
        <f>ROUND(M27+M28,2)</f>
        <v>3156.31</v>
      </c>
      <c r="N30" s="457"/>
      <c r="O30" s="457"/>
      <c r="P30" s="457"/>
      <c r="R30" s="202"/>
    </row>
    <row r="31" spans="2:18" s="199" customFormat="1" ht="14.45" customHeight="1" x14ac:dyDescent="0.2">
      <c r="B31" s="200"/>
      <c r="E31" s="208" t="s">
        <v>37</v>
      </c>
      <c r="F31" s="209">
        <v>0.2</v>
      </c>
      <c r="G31" s="210" t="s">
        <v>520</v>
      </c>
      <c r="H31" s="462">
        <f>ROUND((SUM(BF95:BF96)+SUM(BF114:BF136)), 2)</f>
        <v>3156.31</v>
      </c>
      <c r="I31" s="457"/>
      <c r="J31" s="457"/>
      <c r="M31" s="462">
        <f>ROUND(ROUND((SUM(BF95:BF96)+SUM(BF114:BF136)), 2)*F31, 2)</f>
        <v>631.26</v>
      </c>
      <c r="N31" s="457"/>
      <c r="O31" s="457"/>
      <c r="P31" s="457"/>
      <c r="R31" s="202"/>
    </row>
    <row r="32" spans="2:18" s="199" customFormat="1" ht="14.45" customHeight="1" x14ac:dyDescent="0.2">
      <c r="B32" s="200"/>
      <c r="E32" s="208" t="s">
        <v>38</v>
      </c>
      <c r="F32" s="209">
        <v>0.2</v>
      </c>
      <c r="G32" s="210" t="s">
        <v>520</v>
      </c>
      <c r="H32" s="462">
        <f>ROUND((SUM(BG95:BG96)+SUM(BG114:BG136)), 2)</f>
        <v>0</v>
      </c>
      <c r="I32" s="457"/>
      <c r="J32" s="457"/>
      <c r="M32" s="462">
        <v>0</v>
      </c>
      <c r="N32" s="457"/>
      <c r="O32" s="457"/>
      <c r="P32" s="457"/>
      <c r="R32" s="202"/>
    </row>
    <row r="33" spans="2:18" s="199" customFormat="1" ht="14.45" customHeight="1" x14ac:dyDescent="0.2">
      <c r="B33" s="200"/>
      <c r="E33" s="208" t="s">
        <v>39</v>
      </c>
      <c r="F33" s="209">
        <v>0.2</v>
      </c>
      <c r="G33" s="210" t="s">
        <v>520</v>
      </c>
      <c r="H33" s="462">
        <f>ROUND((SUM(BH95:BH96)+SUM(BH114:BH136)), 2)</f>
        <v>0</v>
      </c>
      <c r="I33" s="457"/>
      <c r="J33" s="457"/>
      <c r="M33" s="462">
        <v>0</v>
      </c>
      <c r="N33" s="457"/>
      <c r="O33" s="457"/>
      <c r="P33" s="457"/>
      <c r="R33" s="202"/>
    </row>
    <row r="34" spans="2:18" s="199" customFormat="1" ht="14.45" hidden="1" customHeight="1" x14ac:dyDescent="0.2">
      <c r="B34" s="200"/>
      <c r="E34" s="208" t="s">
        <v>40</v>
      </c>
      <c r="F34" s="209">
        <v>0</v>
      </c>
      <c r="G34" s="210" t="s">
        <v>520</v>
      </c>
      <c r="H34" s="462">
        <f>ROUND((SUM(BI95:BI96)+SUM(BI114:BI136)), 2)</f>
        <v>0</v>
      </c>
      <c r="I34" s="457"/>
      <c r="J34" s="457"/>
      <c r="M34" s="462">
        <v>0</v>
      </c>
      <c r="N34" s="457"/>
      <c r="O34" s="457"/>
      <c r="P34" s="457"/>
      <c r="R34" s="202"/>
    </row>
    <row r="35" spans="2:18" s="199" customFormat="1" ht="6.95" customHeight="1" x14ac:dyDescent="0.2">
      <c r="B35" s="200"/>
      <c r="R35" s="202"/>
    </row>
    <row r="36" spans="2:18" s="199" customFormat="1" ht="25.35" customHeight="1" x14ac:dyDescent="0.2">
      <c r="B36" s="200"/>
      <c r="C36" s="211"/>
      <c r="D36" s="212" t="s">
        <v>41</v>
      </c>
      <c r="E36" s="213"/>
      <c r="F36" s="213"/>
      <c r="G36" s="214" t="s">
        <v>42</v>
      </c>
      <c r="H36" s="215" t="s">
        <v>43</v>
      </c>
      <c r="I36" s="213"/>
      <c r="J36" s="213"/>
      <c r="K36" s="213"/>
      <c r="L36" s="463">
        <f>SUM(M30:M34)</f>
        <v>3787.5699999999997</v>
      </c>
      <c r="M36" s="463"/>
      <c r="N36" s="463"/>
      <c r="O36" s="463"/>
      <c r="P36" s="464"/>
      <c r="Q36" s="211"/>
      <c r="R36" s="202"/>
    </row>
    <row r="37" spans="2:18" s="199" customFormat="1" ht="14.45" customHeight="1" x14ac:dyDescent="0.2">
      <c r="B37" s="200"/>
      <c r="R37" s="202"/>
    </row>
    <row r="38" spans="2:18" s="199" customFormat="1" ht="14.45" customHeight="1" x14ac:dyDescent="0.2">
      <c r="B38" s="200"/>
      <c r="R38" s="202"/>
    </row>
    <row r="39" spans="2:18" x14ac:dyDescent="0.3">
      <c r="B39" s="195"/>
      <c r="R39" s="196"/>
    </row>
    <row r="40" spans="2:18" x14ac:dyDescent="0.3">
      <c r="B40" s="195"/>
      <c r="R40" s="196"/>
    </row>
    <row r="41" spans="2:18" x14ac:dyDescent="0.3">
      <c r="B41" s="195"/>
      <c r="R41" s="196"/>
    </row>
    <row r="42" spans="2:18" x14ac:dyDescent="0.3">
      <c r="B42" s="195"/>
      <c r="R42" s="196"/>
    </row>
    <row r="43" spans="2:18" x14ac:dyDescent="0.3">
      <c r="B43" s="195"/>
      <c r="R43" s="196"/>
    </row>
    <row r="44" spans="2:18" x14ac:dyDescent="0.3">
      <c r="B44" s="195"/>
      <c r="R44" s="196"/>
    </row>
    <row r="45" spans="2:18" x14ac:dyDescent="0.3">
      <c r="B45" s="195"/>
      <c r="R45" s="196"/>
    </row>
    <row r="46" spans="2:18" x14ac:dyDescent="0.3">
      <c r="B46" s="195"/>
      <c r="R46" s="196"/>
    </row>
    <row r="47" spans="2:18" x14ac:dyDescent="0.3">
      <c r="B47" s="195"/>
      <c r="R47" s="196"/>
    </row>
    <row r="48" spans="2:18" s="199" customFormat="1" ht="15" x14ac:dyDescent="0.2">
      <c r="B48" s="200"/>
      <c r="D48" s="216" t="s">
        <v>44</v>
      </c>
      <c r="E48" s="204"/>
      <c r="F48" s="204"/>
      <c r="G48" s="204"/>
      <c r="H48" s="217"/>
      <c r="J48" s="216" t="s">
        <v>45</v>
      </c>
      <c r="K48" s="204"/>
      <c r="L48" s="204"/>
      <c r="M48" s="204"/>
      <c r="N48" s="204"/>
      <c r="O48" s="204"/>
      <c r="P48" s="217"/>
      <c r="R48" s="202"/>
    </row>
    <row r="49" spans="2:18" x14ac:dyDescent="0.3">
      <c r="B49" s="195"/>
      <c r="D49" s="218"/>
      <c r="H49" s="219"/>
      <c r="J49" s="218"/>
      <c r="P49" s="219"/>
      <c r="R49" s="196"/>
    </row>
    <row r="50" spans="2:18" x14ac:dyDescent="0.3">
      <c r="B50" s="195"/>
      <c r="D50" s="218"/>
      <c r="H50" s="219"/>
      <c r="J50" s="218"/>
      <c r="P50" s="219"/>
      <c r="R50" s="196"/>
    </row>
    <row r="51" spans="2:18" x14ac:dyDescent="0.3">
      <c r="B51" s="195"/>
      <c r="D51" s="218"/>
      <c r="H51" s="219"/>
      <c r="J51" s="218"/>
      <c r="P51" s="219"/>
      <c r="R51" s="196"/>
    </row>
    <row r="52" spans="2:18" x14ac:dyDescent="0.3">
      <c r="B52" s="195"/>
      <c r="D52" s="218"/>
      <c r="H52" s="219"/>
      <c r="J52" s="218"/>
      <c r="P52" s="219"/>
      <c r="R52" s="196"/>
    </row>
    <row r="53" spans="2:18" x14ac:dyDescent="0.3">
      <c r="B53" s="195"/>
      <c r="D53" s="218"/>
      <c r="H53" s="219"/>
      <c r="J53" s="218"/>
      <c r="P53" s="219"/>
      <c r="R53" s="196"/>
    </row>
    <row r="54" spans="2:18" x14ac:dyDescent="0.3">
      <c r="B54" s="195"/>
      <c r="D54" s="218"/>
      <c r="H54" s="219"/>
      <c r="J54" s="218"/>
      <c r="P54" s="219"/>
      <c r="R54" s="196"/>
    </row>
    <row r="55" spans="2:18" x14ac:dyDescent="0.3">
      <c r="B55" s="195"/>
      <c r="D55" s="218"/>
      <c r="H55" s="219"/>
      <c r="J55" s="218"/>
      <c r="P55" s="219"/>
      <c r="R55" s="196"/>
    </row>
    <row r="56" spans="2:18" x14ac:dyDescent="0.3">
      <c r="B56" s="195"/>
      <c r="D56" s="218"/>
      <c r="H56" s="219"/>
      <c r="J56" s="218"/>
      <c r="P56" s="219"/>
      <c r="R56" s="196"/>
    </row>
    <row r="57" spans="2:18" s="199" customFormat="1" ht="15" x14ac:dyDescent="0.2">
      <c r="B57" s="200"/>
      <c r="D57" s="220" t="s">
        <v>46</v>
      </c>
      <c r="E57" s="221"/>
      <c r="F57" s="221"/>
      <c r="G57" s="222" t="s">
        <v>47</v>
      </c>
      <c r="H57" s="223"/>
      <c r="J57" s="220" t="s">
        <v>46</v>
      </c>
      <c r="K57" s="221"/>
      <c r="L57" s="221"/>
      <c r="M57" s="221"/>
      <c r="N57" s="222" t="s">
        <v>47</v>
      </c>
      <c r="O57" s="221"/>
      <c r="P57" s="223"/>
      <c r="R57" s="202"/>
    </row>
    <row r="58" spans="2:18" x14ac:dyDescent="0.3">
      <c r="B58" s="195"/>
      <c r="R58" s="196"/>
    </row>
    <row r="59" spans="2:18" s="199" customFormat="1" ht="15" x14ac:dyDescent="0.2">
      <c r="B59" s="200"/>
      <c r="D59" s="216" t="s">
        <v>48</v>
      </c>
      <c r="E59" s="204"/>
      <c r="F59" s="204"/>
      <c r="G59" s="204"/>
      <c r="H59" s="217"/>
      <c r="J59" s="216" t="s">
        <v>49</v>
      </c>
      <c r="K59" s="204"/>
      <c r="L59" s="204"/>
      <c r="M59" s="204"/>
      <c r="N59" s="204"/>
      <c r="O59" s="204"/>
      <c r="P59" s="217"/>
      <c r="R59" s="202"/>
    </row>
    <row r="60" spans="2:18" x14ac:dyDescent="0.3">
      <c r="B60" s="195"/>
      <c r="D60" s="218"/>
      <c r="H60" s="219"/>
      <c r="J60" s="218"/>
      <c r="P60" s="219"/>
      <c r="R60" s="196"/>
    </row>
    <row r="61" spans="2:18" x14ac:dyDescent="0.3">
      <c r="B61" s="195"/>
      <c r="D61" s="218"/>
      <c r="H61" s="219"/>
      <c r="J61" s="218"/>
      <c r="P61" s="219"/>
      <c r="R61" s="196"/>
    </row>
    <row r="62" spans="2:18" x14ac:dyDescent="0.3">
      <c r="B62" s="195"/>
      <c r="D62" s="218"/>
      <c r="H62" s="219"/>
      <c r="J62" s="218"/>
      <c r="P62" s="219"/>
      <c r="R62" s="196"/>
    </row>
    <row r="63" spans="2:18" x14ac:dyDescent="0.3">
      <c r="B63" s="195"/>
      <c r="D63" s="218"/>
      <c r="H63" s="219"/>
      <c r="J63" s="218"/>
      <c r="P63" s="219"/>
      <c r="R63" s="196"/>
    </row>
    <row r="64" spans="2:18" x14ac:dyDescent="0.3">
      <c r="B64" s="195"/>
      <c r="D64" s="218"/>
      <c r="H64" s="219"/>
      <c r="J64" s="218"/>
      <c r="P64" s="219"/>
      <c r="R64" s="196"/>
    </row>
    <row r="65" spans="2:18" x14ac:dyDescent="0.3">
      <c r="B65" s="195"/>
      <c r="D65" s="218"/>
      <c r="H65" s="219"/>
      <c r="J65" s="218"/>
      <c r="P65" s="219"/>
      <c r="R65" s="196"/>
    </row>
    <row r="66" spans="2:18" x14ac:dyDescent="0.3">
      <c r="B66" s="195"/>
      <c r="D66" s="218"/>
      <c r="H66" s="219"/>
      <c r="J66" s="218"/>
      <c r="P66" s="219"/>
      <c r="R66" s="196"/>
    </row>
    <row r="67" spans="2:18" x14ac:dyDescent="0.3">
      <c r="B67" s="195"/>
      <c r="D67" s="218"/>
      <c r="H67" s="219"/>
      <c r="J67" s="218"/>
      <c r="P67" s="219"/>
      <c r="R67" s="196"/>
    </row>
    <row r="68" spans="2:18" s="199" customFormat="1" ht="15" x14ac:dyDescent="0.2">
      <c r="B68" s="200"/>
      <c r="D68" s="220" t="s">
        <v>46</v>
      </c>
      <c r="E68" s="221"/>
      <c r="F68" s="221"/>
      <c r="G68" s="222" t="s">
        <v>47</v>
      </c>
      <c r="H68" s="223"/>
      <c r="J68" s="220" t="s">
        <v>46</v>
      </c>
      <c r="K68" s="221"/>
      <c r="L68" s="221"/>
      <c r="M68" s="221"/>
      <c r="N68" s="222" t="s">
        <v>47</v>
      </c>
      <c r="O68" s="221"/>
      <c r="P68" s="223"/>
      <c r="R68" s="202"/>
    </row>
    <row r="69" spans="2:18" s="199" customFormat="1" ht="14.45" customHeight="1" x14ac:dyDescent="0.2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6"/>
    </row>
    <row r="73" spans="2:18" s="199" customFormat="1" ht="6.95" customHeight="1" x14ac:dyDescent="0.2"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9"/>
    </row>
    <row r="74" spans="2:18" s="199" customFormat="1" ht="36.950000000000003" customHeight="1" x14ac:dyDescent="0.2">
      <c r="B74" s="200"/>
      <c r="C74" s="452" t="s">
        <v>89</v>
      </c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202"/>
    </row>
    <row r="75" spans="2:18" s="199" customFormat="1" ht="6.95" customHeight="1" x14ac:dyDescent="0.2">
      <c r="B75" s="200"/>
      <c r="R75" s="202"/>
    </row>
    <row r="76" spans="2:18" s="199" customFormat="1" ht="30" customHeight="1" x14ac:dyDescent="0.2">
      <c r="B76" s="200"/>
      <c r="C76" s="198" t="s">
        <v>12</v>
      </c>
      <c r="F76" s="454" t="str">
        <f>F6</f>
        <v>Rekonštrukcia a modernizácia cesty II/499 v úseku cesty horského priechodu Havran</v>
      </c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R76" s="202"/>
    </row>
    <row r="77" spans="2:18" s="199" customFormat="1" ht="36.950000000000003" customHeight="1" x14ac:dyDescent="0.2">
      <c r="B77" s="200"/>
      <c r="C77" s="230" t="s">
        <v>86</v>
      </c>
      <c r="F77" s="472" t="str">
        <f>F7</f>
        <v>SO 204 - Gabiónový múr v km 1,1900-1,203 cesty II/499 vpravo</v>
      </c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R77" s="202"/>
    </row>
    <row r="78" spans="2:18" s="199" customFormat="1" ht="6.95" customHeight="1" x14ac:dyDescent="0.2">
      <c r="B78" s="200"/>
      <c r="R78" s="202"/>
    </row>
    <row r="79" spans="2:18" s="199" customFormat="1" ht="18" customHeight="1" x14ac:dyDescent="0.2">
      <c r="B79" s="200"/>
      <c r="C79" s="198" t="s">
        <v>15</v>
      </c>
      <c r="F79" s="203" t="str">
        <f>F9</f>
        <v xml:space="preserve"> </v>
      </c>
      <c r="K79" s="198" t="s">
        <v>17</v>
      </c>
      <c r="M79" s="461" t="str">
        <f>IF(O9="","",O9)</f>
        <v/>
      </c>
      <c r="N79" s="461"/>
      <c r="O79" s="461"/>
      <c r="P79" s="461"/>
      <c r="R79" s="202"/>
    </row>
    <row r="80" spans="2:18" s="199" customFormat="1" ht="6.95" customHeight="1" x14ac:dyDescent="0.2">
      <c r="B80" s="200"/>
      <c r="R80" s="202"/>
    </row>
    <row r="81" spans="2:47" s="199" customFormat="1" ht="15" x14ac:dyDescent="0.2">
      <c r="B81" s="200"/>
      <c r="C81" s="198" t="s">
        <v>18</v>
      </c>
      <c r="F81" s="203" t="str">
        <f>E12</f>
        <v>Trnavský samosprávny kraj</v>
      </c>
      <c r="K81" s="198" t="s">
        <v>27</v>
      </c>
      <c r="M81" s="458" t="str">
        <f>E18</f>
        <v xml:space="preserve"> </v>
      </c>
      <c r="N81" s="458"/>
      <c r="O81" s="458"/>
      <c r="P81" s="458"/>
      <c r="Q81" s="458"/>
      <c r="R81" s="202"/>
    </row>
    <row r="82" spans="2:47" s="199" customFormat="1" ht="14.45" customHeight="1" x14ac:dyDescent="0.2">
      <c r="B82" s="200"/>
      <c r="C82" s="198" t="s">
        <v>23</v>
      </c>
      <c r="F82" s="203" t="str">
        <f>IF(E15="","",E15)</f>
        <v>Swietelsky-Slovakia spol. s r.o.</v>
      </c>
      <c r="K82" s="198" t="s">
        <v>29</v>
      </c>
      <c r="M82" s="458" t="str">
        <f>E21</f>
        <v/>
      </c>
      <c r="N82" s="458"/>
      <c r="O82" s="458"/>
      <c r="P82" s="458"/>
      <c r="Q82" s="458"/>
      <c r="R82" s="202"/>
    </row>
    <row r="83" spans="2:47" s="199" customFormat="1" ht="10.35" customHeight="1" x14ac:dyDescent="0.2">
      <c r="B83" s="200"/>
      <c r="R83" s="202"/>
    </row>
    <row r="84" spans="2:47" s="199" customFormat="1" ht="29.25" customHeight="1" x14ac:dyDescent="0.2">
      <c r="B84" s="200"/>
      <c r="C84" s="473" t="s">
        <v>521</v>
      </c>
      <c r="D84" s="474"/>
      <c r="E84" s="474"/>
      <c r="F84" s="474"/>
      <c r="G84" s="474"/>
      <c r="H84" s="211"/>
      <c r="I84" s="211"/>
      <c r="J84" s="211"/>
      <c r="K84" s="211"/>
      <c r="L84" s="211"/>
      <c r="M84" s="211"/>
      <c r="N84" s="473" t="s">
        <v>91</v>
      </c>
      <c r="O84" s="474"/>
      <c r="P84" s="474"/>
      <c r="Q84" s="474"/>
      <c r="R84" s="202"/>
    </row>
    <row r="85" spans="2:47" s="199" customFormat="1" ht="10.35" customHeight="1" x14ac:dyDescent="0.2">
      <c r="B85" s="200"/>
      <c r="R85" s="202"/>
    </row>
    <row r="86" spans="2:47" s="199" customFormat="1" ht="29.25" customHeight="1" x14ac:dyDescent="0.2">
      <c r="B86" s="200"/>
      <c r="C86" s="231" t="s">
        <v>522</v>
      </c>
      <c r="N86" s="466">
        <f>N114</f>
        <v>3156.31</v>
      </c>
      <c r="O86" s="467"/>
      <c r="P86" s="467"/>
      <c r="Q86" s="467"/>
      <c r="R86" s="202"/>
      <c r="AU86" s="191" t="s">
        <v>93</v>
      </c>
    </row>
    <row r="87" spans="2:47" s="233" customFormat="1" ht="24.95" customHeight="1" x14ac:dyDescent="0.2">
      <c r="B87" s="232"/>
      <c r="D87" s="234" t="s">
        <v>94</v>
      </c>
      <c r="N87" s="468">
        <f>N115</f>
        <v>3156.31</v>
      </c>
      <c r="O87" s="469"/>
      <c r="P87" s="469"/>
      <c r="Q87" s="469"/>
      <c r="R87" s="235"/>
    </row>
    <row r="88" spans="2:47" s="237" customFormat="1" ht="19.899999999999999" customHeight="1" x14ac:dyDescent="0.2">
      <c r="B88" s="236"/>
      <c r="D88" s="238" t="s">
        <v>95</v>
      </c>
      <c r="N88" s="470">
        <f>N116</f>
        <v>854.79000000000008</v>
      </c>
      <c r="O88" s="471"/>
      <c r="P88" s="471"/>
      <c r="Q88" s="471"/>
      <c r="R88" s="239"/>
    </row>
    <row r="89" spans="2:47" s="237" customFormat="1" ht="19.899999999999999" customHeight="1" x14ac:dyDescent="0.2">
      <c r="B89" s="236"/>
      <c r="D89" s="238" t="s">
        <v>96</v>
      </c>
      <c r="N89" s="470">
        <f>N122</f>
        <v>119.31</v>
      </c>
      <c r="O89" s="471"/>
      <c r="P89" s="471"/>
      <c r="Q89" s="471"/>
      <c r="R89" s="239"/>
    </row>
    <row r="90" spans="2:47" s="237" customFormat="1" ht="19.899999999999999" customHeight="1" x14ac:dyDescent="0.2">
      <c r="B90" s="236"/>
      <c r="D90" s="238" t="s">
        <v>97</v>
      </c>
      <c r="N90" s="470">
        <f>N126</f>
        <v>938.98</v>
      </c>
      <c r="O90" s="471"/>
      <c r="P90" s="471"/>
      <c r="Q90" s="471"/>
      <c r="R90" s="239"/>
    </row>
    <row r="91" spans="2:47" s="237" customFormat="1" ht="19.899999999999999" customHeight="1" x14ac:dyDescent="0.2">
      <c r="B91" s="236"/>
      <c r="D91" s="238" t="s">
        <v>99</v>
      </c>
      <c r="N91" s="470">
        <f>N130</f>
        <v>1139.75</v>
      </c>
      <c r="O91" s="471"/>
      <c r="P91" s="471"/>
      <c r="Q91" s="471"/>
      <c r="R91" s="239"/>
    </row>
    <row r="92" spans="2:47" s="237" customFormat="1" ht="19.899999999999999" customHeight="1" x14ac:dyDescent="0.2">
      <c r="B92" s="236"/>
      <c r="D92" s="238" t="s">
        <v>101</v>
      </c>
      <c r="N92" s="470">
        <f>N133</f>
        <v>102.9</v>
      </c>
      <c r="O92" s="471"/>
      <c r="P92" s="471"/>
      <c r="Q92" s="471"/>
      <c r="R92" s="239"/>
    </row>
    <row r="93" spans="2:47" s="237" customFormat="1" ht="19.899999999999999" customHeight="1" x14ac:dyDescent="0.2">
      <c r="B93" s="236"/>
      <c r="D93" s="238" t="s">
        <v>102</v>
      </c>
      <c r="N93" s="470">
        <f>N135</f>
        <v>0.57999999999999996</v>
      </c>
      <c r="O93" s="471"/>
      <c r="P93" s="471"/>
      <c r="Q93" s="471"/>
      <c r="R93" s="239"/>
    </row>
    <row r="94" spans="2:47" s="199" customFormat="1" ht="21.75" customHeight="1" x14ac:dyDescent="0.2">
      <c r="B94" s="200"/>
      <c r="R94" s="202"/>
    </row>
    <row r="95" spans="2:47" s="199" customFormat="1" ht="29.25" customHeight="1" x14ac:dyDescent="0.2">
      <c r="B95" s="200"/>
      <c r="C95" s="231" t="s">
        <v>523</v>
      </c>
      <c r="N95" s="467">
        <v>0</v>
      </c>
      <c r="O95" s="480"/>
      <c r="P95" s="480"/>
      <c r="Q95" s="480"/>
      <c r="R95" s="202"/>
      <c r="T95" s="240"/>
      <c r="U95" s="241" t="s">
        <v>35</v>
      </c>
    </row>
    <row r="96" spans="2:47" s="199" customFormat="1" ht="18" customHeight="1" x14ac:dyDescent="0.2">
      <c r="B96" s="200"/>
      <c r="R96" s="202"/>
    </row>
    <row r="97" spans="2:18" s="199" customFormat="1" ht="29.25" customHeight="1" x14ac:dyDescent="0.2">
      <c r="B97" s="200"/>
      <c r="C97" s="242" t="s">
        <v>524</v>
      </c>
      <c r="D97" s="211"/>
      <c r="E97" s="211"/>
      <c r="F97" s="211"/>
      <c r="G97" s="211"/>
      <c r="H97" s="211"/>
      <c r="I97" s="211"/>
      <c r="J97" s="211"/>
      <c r="K97" s="211"/>
      <c r="L97" s="481">
        <f>ROUND(SUM(N86+N95),2)</f>
        <v>3156.31</v>
      </c>
      <c r="M97" s="481"/>
      <c r="N97" s="481"/>
      <c r="O97" s="481"/>
      <c r="P97" s="481"/>
      <c r="Q97" s="481"/>
      <c r="R97" s="202"/>
    </row>
    <row r="98" spans="2:18" s="199" customFormat="1" ht="6.95" customHeight="1" x14ac:dyDescent="0.2">
      <c r="B98" s="224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6"/>
    </row>
    <row r="101" spans="2:18" x14ac:dyDescent="0.3"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</row>
    <row r="102" spans="2:18" s="199" customFormat="1" ht="6.95" customHeight="1" x14ac:dyDescent="0.2">
      <c r="B102" s="289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29"/>
    </row>
    <row r="103" spans="2:18" s="199" customFormat="1" ht="36.950000000000003" customHeight="1" x14ac:dyDescent="0.2">
      <c r="B103" s="291"/>
      <c r="C103" s="482" t="s">
        <v>105</v>
      </c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202"/>
    </row>
    <row r="104" spans="2:18" s="199" customFormat="1" ht="6.95" customHeight="1" x14ac:dyDescent="0.2">
      <c r="B104" s="291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02"/>
    </row>
    <row r="105" spans="2:18" s="199" customFormat="1" ht="30" customHeight="1" x14ac:dyDescent="0.2">
      <c r="B105" s="291"/>
      <c r="C105" s="244" t="s">
        <v>12</v>
      </c>
      <c r="D105" s="243"/>
      <c r="E105" s="243"/>
      <c r="F105" s="484" t="s">
        <v>525</v>
      </c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243"/>
      <c r="R105" s="202"/>
    </row>
    <row r="106" spans="2:18" s="199" customFormat="1" ht="36.950000000000003" customHeight="1" x14ac:dyDescent="0.2">
      <c r="B106" s="291"/>
      <c r="C106" s="245" t="s">
        <v>86</v>
      </c>
      <c r="D106" s="243"/>
      <c r="E106" s="243"/>
      <c r="F106" s="475" t="str">
        <f>F7</f>
        <v>SO 204 - Gabiónový múr v km 1,1900-1,203 cesty II/499 vpravo</v>
      </c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243"/>
      <c r="R106" s="202"/>
    </row>
    <row r="107" spans="2:18" s="199" customFormat="1" ht="6.95" customHeight="1" x14ac:dyDescent="0.2">
      <c r="B107" s="291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02"/>
    </row>
    <row r="108" spans="2:18" s="199" customFormat="1" ht="18" customHeight="1" x14ac:dyDescent="0.2">
      <c r="B108" s="291"/>
      <c r="C108" s="244" t="s">
        <v>15</v>
      </c>
      <c r="D108" s="243"/>
      <c r="E108" s="243"/>
      <c r="F108" s="244" t="str">
        <f>F9</f>
        <v xml:space="preserve"> </v>
      </c>
      <c r="G108" s="243"/>
      <c r="H108" s="243"/>
      <c r="I108" s="243"/>
      <c r="J108" s="243"/>
      <c r="K108" s="244"/>
      <c r="L108" s="243"/>
      <c r="M108" s="476"/>
      <c r="N108" s="476"/>
      <c r="O108" s="476"/>
      <c r="P108" s="476"/>
      <c r="Q108" s="243"/>
      <c r="R108" s="202"/>
    </row>
    <row r="109" spans="2:18" s="199" customFormat="1" ht="6.95" customHeight="1" x14ac:dyDescent="0.2">
      <c r="B109" s="291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02"/>
    </row>
    <row r="110" spans="2:18" s="199" customFormat="1" ht="15" x14ac:dyDescent="0.2">
      <c r="B110" s="291"/>
      <c r="C110" s="244" t="s">
        <v>18</v>
      </c>
      <c r="D110" s="243"/>
      <c r="E110" s="243"/>
      <c r="F110" s="244" t="str">
        <f>E12</f>
        <v>Trnavský samosprávny kraj</v>
      </c>
      <c r="G110" s="243"/>
      <c r="H110" s="243"/>
      <c r="I110" s="243"/>
      <c r="J110" s="243"/>
      <c r="K110" s="244"/>
      <c r="L110" s="243"/>
      <c r="M110" s="477"/>
      <c r="N110" s="477"/>
      <c r="O110" s="477"/>
      <c r="P110" s="477"/>
      <c r="Q110" s="477"/>
      <c r="R110" s="202"/>
    </row>
    <row r="111" spans="2:18" s="199" customFormat="1" ht="14.45" customHeight="1" x14ac:dyDescent="0.2">
      <c r="B111" s="291"/>
      <c r="C111" s="244" t="s">
        <v>23</v>
      </c>
      <c r="D111" s="243"/>
      <c r="E111" s="243"/>
      <c r="F111" s="244" t="str">
        <f>IF(E15="","",E15)</f>
        <v>Swietelsky-Slovakia spol. s r.o.</v>
      </c>
      <c r="G111" s="243"/>
      <c r="H111" s="243"/>
      <c r="I111" s="243"/>
      <c r="J111" s="243"/>
      <c r="K111" s="244"/>
      <c r="L111" s="243"/>
      <c r="M111" s="477"/>
      <c r="N111" s="477"/>
      <c r="O111" s="477"/>
      <c r="P111" s="477"/>
      <c r="Q111" s="477"/>
      <c r="R111" s="202"/>
    </row>
    <row r="112" spans="2:18" s="199" customFormat="1" ht="10.35" customHeight="1" x14ac:dyDescent="0.2">
      <c r="B112" s="291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02"/>
    </row>
    <row r="113" spans="2:65" s="250" customFormat="1" ht="29.25" customHeight="1" x14ac:dyDescent="0.2">
      <c r="B113" s="292"/>
      <c r="C113" s="247" t="s">
        <v>106</v>
      </c>
      <c r="D113" s="248" t="s">
        <v>56</v>
      </c>
      <c r="E113" s="248" t="s">
        <v>52</v>
      </c>
      <c r="F113" s="478" t="s">
        <v>53</v>
      </c>
      <c r="G113" s="478"/>
      <c r="H113" s="478"/>
      <c r="I113" s="478"/>
      <c r="J113" s="248" t="s">
        <v>107</v>
      </c>
      <c r="K113" s="248" t="s">
        <v>108</v>
      </c>
      <c r="L113" s="478" t="s">
        <v>109</v>
      </c>
      <c r="M113" s="478"/>
      <c r="N113" s="478" t="s">
        <v>91</v>
      </c>
      <c r="O113" s="478"/>
      <c r="P113" s="478"/>
      <c r="Q113" s="479"/>
      <c r="R113" s="249"/>
      <c r="T113" s="251" t="s">
        <v>526</v>
      </c>
      <c r="U113" s="252" t="s">
        <v>35</v>
      </c>
      <c r="V113" s="252" t="s">
        <v>111</v>
      </c>
      <c r="W113" s="252" t="s">
        <v>112</v>
      </c>
      <c r="X113" s="252" t="s">
        <v>527</v>
      </c>
      <c r="Y113" s="252" t="s">
        <v>528</v>
      </c>
      <c r="Z113" s="252" t="s">
        <v>115</v>
      </c>
      <c r="AA113" s="253" t="s">
        <v>116</v>
      </c>
    </row>
    <row r="114" spans="2:65" s="199" customFormat="1" ht="29.25" customHeight="1" x14ac:dyDescent="0.35">
      <c r="B114" s="291"/>
      <c r="C114" s="245" t="s">
        <v>92</v>
      </c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487">
        <f>BK114</f>
        <v>3156.31</v>
      </c>
      <c r="O114" s="488"/>
      <c r="P114" s="488"/>
      <c r="Q114" s="488"/>
      <c r="R114" s="202"/>
      <c r="T114" s="254"/>
      <c r="U114" s="204"/>
      <c r="V114" s="204"/>
      <c r="W114" s="255">
        <f>W115</f>
        <v>75.812799999999996</v>
      </c>
      <c r="X114" s="204"/>
      <c r="Y114" s="255">
        <f>Y115</f>
        <v>27.248622499999996</v>
      </c>
      <c r="Z114" s="204"/>
      <c r="AA114" s="256">
        <f>AA115</f>
        <v>0</v>
      </c>
      <c r="AC114" s="280">
        <f>N114</f>
        <v>3156.31</v>
      </c>
      <c r="AT114" s="191" t="s">
        <v>70</v>
      </c>
      <c r="AU114" s="191" t="s">
        <v>93</v>
      </c>
      <c r="BK114" s="257">
        <f>BK115</f>
        <v>3156.31</v>
      </c>
    </row>
    <row r="115" spans="2:65" s="262" customFormat="1" ht="37.35" customHeight="1" x14ac:dyDescent="0.35">
      <c r="B115" s="293"/>
      <c r="C115" s="259"/>
      <c r="D115" s="260" t="s">
        <v>94</v>
      </c>
      <c r="E115" s="260"/>
      <c r="F115" s="260"/>
      <c r="G115" s="260"/>
      <c r="H115" s="260"/>
      <c r="I115" s="260"/>
      <c r="J115" s="260"/>
      <c r="K115" s="260"/>
      <c r="L115" s="260"/>
      <c r="M115" s="260"/>
      <c r="N115" s="489">
        <f>BK115</f>
        <v>3156.31</v>
      </c>
      <c r="O115" s="490"/>
      <c r="P115" s="490"/>
      <c r="Q115" s="490"/>
      <c r="R115" s="261"/>
      <c r="T115" s="263"/>
      <c r="W115" s="264">
        <f>W116+W122+W126+W130+W133+W135</f>
        <v>75.812799999999996</v>
      </c>
      <c r="Y115" s="264">
        <f>Y116+Y122+Y126+Y130+Y133+Y135</f>
        <v>27.248622499999996</v>
      </c>
      <c r="AA115" s="265">
        <f>AA116+AA122+AA126+AA130+AA133+AA135</f>
        <v>0</v>
      </c>
      <c r="AR115" s="266" t="s">
        <v>78</v>
      </c>
      <c r="AT115" s="267" t="s">
        <v>70</v>
      </c>
      <c r="AU115" s="267" t="s">
        <v>71</v>
      </c>
      <c r="AY115" s="266" t="s">
        <v>119</v>
      </c>
      <c r="BK115" s="268">
        <f>BK116+BK122+BK126+BK130+BK133+BK135</f>
        <v>3156.31</v>
      </c>
    </row>
    <row r="116" spans="2:65" s="262" customFormat="1" ht="19.899999999999999" customHeight="1" x14ac:dyDescent="0.3">
      <c r="B116" s="293"/>
      <c r="C116" s="259"/>
      <c r="D116" s="269" t="s">
        <v>95</v>
      </c>
      <c r="E116" s="269"/>
      <c r="F116" s="269"/>
      <c r="G116" s="269"/>
      <c r="H116" s="269"/>
      <c r="I116" s="269"/>
      <c r="J116" s="269"/>
      <c r="K116" s="269"/>
      <c r="L116" s="269"/>
      <c r="M116" s="269"/>
      <c r="N116" s="491">
        <f>BK116</f>
        <v>854.79000000000008</v>
      </c>
      <c r="O116" s="492"/>
      <c r="P116" s="492"/>
      <c r="Q116" s="492"/>
      <c r="R116" s="261"/>
      <c r="T116" s="263"/>
      <c r="W116" s="264">
        <f>SUM(W117:W121)</f>
        <v>35.87357999999999</v>
      </c>
      <c r="Y116" s="264">
        <f>SUM(Y117:Y121)</f>
        <v>0</v>
      </c>
      <c r="AA116" s="265">
        <f>SUM(AA117:AA121)</f>
        <v>0</v>
      </c>
      <c r="AR116" s="266" t="s">
        <v>78</v>
      </c>
      <c r="AT116" s="267" t="s">
        <v>70</v>
      </c>
      <c r="AU116" s="267" t="s">
        <v>78</v>
      </c>
      <c r="AY116" s="266" t="s">
        <v>119</v>
      </c>
      <c r="BK116" s="268">
        <f>SUM(BK117:BK121)</f>
        <v>854.79000000000008</v>
      </c>
    </row>
    <row r="117" spans="2:65" s="199" customFormat="1" ht="25.5" customHeight="1" x14ac:dyDescent="0.2">
      <c r="B117" s="294"/>
      <c r="C117" s="271" t="s">
        <v>78</v>
      </c>
      <c r="D117" s="271" t="s">
        <v>121</v>
      </c>
      <c r="E117" s="272" t="s">
        <v>492</v>
      </c>
      <c r="F117" s="485" t="s">
        <v>493</v>
      </c>
      <c r="G117" s="485"/>
      <c r="H117" s="485"/>
      <c r="I117" s="485"/>
      <c r="J117" s="273" t="s">
        <v>148</v>
      </c>
      <c r="K117" s="274">
        <v>37.549999999999997</v>
      </c>
      <c r="L117" s="486">
        <v>4.3099999999999996</v>
      </c>
      <c r="M117" s="486"/>
      <c r="N117" s="486">
        <f>ROUND(L117*K117,2)</f>
        <v>161.84</v>
      </c>
      <c r="O117" s="486"/>
      <c r="P117" s="486"/>
      <c r="Q117" s="486"/>
      <c r="R117" s="275"/>
      <c r="T117" s="276" t="s">
        <v>1</v>
      </c>
      <c r="U117" s="277" t="s">
        <v>37</v>
      </c>
      <c r="V117" s="278">
        <v>0.83799999999999997</v>
      </c>
      <c r="W117" s="278">
        <f>V117*K117</f>
        <v>31.466899999999995</v>
      </c>
      <c r="X117" s="278">
        <v>0</v>
      </c>
      <c r="Y117" s="278">
        <f>X117*K117</f>
        <v>0</v>
      </c>
      <c r="Z117" s="278">
        <v>0</v>
      </c>
      <c r="AA117" s="279">
        <f>Z117*K117</f>
        <v>0</v>
      </c>
      <c r="AR117" s="191" t="s">
        <v>125</v>
      </c>
      <c r="AT117" s="191" t="s">
        <v>121</v>
      </c>
      <c r="AU117" s="191" t="s">
        <v>82</v>
      </c>
      <c r="AY117" s="191" t="s">
        <v>119</v>
      </c>
      <c r="BE117" s="280">
        <f>IF(U117="základná",N117,0)</f>
        <v>0</v>
      </c>
      <c r="BF117" s="280">
        <f>IF(U117="znížená",N117,0)</f>
        <v>161.84</v>
      </c>
      <c r="BG117" s="280">
        <f>IF(U117="zákl. prenesená",N117,0)</f>
        <v>0</v>
      </c>
      <c r="BH117" s="280">
        <f>IF(U117="zníž. prenesená",N117,0)</f>
        <v>0</v>
      </c>
      <c r="BI117" s="280">
        <f>IF(U117="nulová",N117,0)</f>
        <v>0</v>
      </c>
      <c r="BJ117" s="191" t="s">
        <v>82</v>
      </c>
      <c r="BK117" s="280">
        <f>ROUND(L117*K117,2)</f>
        <v>161.84</v>
      </c>
      <c r="BL117" s="191" t="s">
        <v>125</v>
      </c>
      <c r="BM117" s="191" t="s">
        <v>82</v>
      </c>
    </row>
    <row r="118" spans="2:65" s="199" customFormat="1" ht="25.5" customHeight="1" x14ac:dyDescent="0.2">
      <c r="B118" s="294"/>
      <c r="C118" s="271" t="s">
        <v>82</v>
      </c>
      <c r="D118" s="271" t="s">
        <v>121</v>
      </c>
      <c r="E118" s="272" t="s">
        <v>494</v>
      </c>
      <c r="F118" s="485" t="s">
        <v>495</v>
      </c>
      <c r="G118" s="485"/>
      <c r="H118" s="485"/>
      <c r="I118" s="485"/>
      <c r="J118" s="273" t="s">
        <v>148</v>
      </c>
      <c r="K118" s="274">
        <v>11.265000000000001</v>
      </c>
      <c r="L118" s="486">
        <v>1.32</v>
      </c>
      <c r="M118" s="486"/>
      <c r="N118" s="486">
        <f>ROUND(L118*K118,2)</f>
        <v>14.87</v>
      </c>
      <c r="O118" s="486"/>
      <c r="P118" s="486"/>
      <c r="Q118" s="486"/>
      <c r="R118" s="275"/>
      <c r="T118" s="276" t="s">
        <v>1</v>
      </c>
      <c r="U118" s="277" t="s">
        <v>37</v>
      </c>
      <c r="V118" s="278">
        <v>4.2000000000000003E-2</v>
      </c>
      <c r="W118" s="278">
        <f>V118*K118</f>
        <v>0.47313000000000005</v>
      </c>
      <c r="X118" s="278">
        <v>0</v>
      </c>
      <c r="Y118" s="278">
        <f>X118*K118</f>
        <v>0</v>
      </c>
      <c r="Z118" s="278">
        <v>0</v>
      </c>
      <c r="AA118" s="279">
        <f>Z118*K118</f>
        <v>0</v>
      </c>
      <c r="AR118" s="191" t="s">
        <v>125</v>
      </c>
      <c r="AT118" s="191" t="s">
        <v>121</v>
      </c>
      <c r="AU118" s="191" t="s">
        <v>82</v>
      </c>
      <c r="AY118" s="191" t="s">
        <v>119</v>
      </c>
      <c r="BE118" s="280">
        <f>IF(U118="základná",N118,0)</f>
        <v>0</v>
      </c>
      <c r="BF118" s="280">
        <f>IF(U118="znížená",N118,0)</f>
        <v>14.87</v>
      </c>
      <c r="BG118" s="280">
        <f>IF(U118="zákl. prenesená",N118,0)</f>
        <v>0</v>
      </c>
      <c r="BH118" s="280">
        <f>IF(U118="zníž. prenesená",N118,0)</f>
        <v>0</v>
      </c>
      <c r="BI118" s="280">
        <f>IF(U118="nulová",N118,0)</f>
        <v>0</v>
      </c>
      <c r="BJ118" s="191" t="s">
        <v>82</v>
      </c>
      <c r="BK118" s="280">
        <f>ROUND(L118*K118,2)</f>
        <v>14.87</v>
      </c>
      <c r="BL118" s="191" t="s">
        <v>125</v>
      </c>
      <c r="BM118" s="191" t="s">
        <v>125</v>
      </c>
    </row>
    <row r="119" spans="2:65" s="199" customFormat="1" ht="38.25" customHeight="1" x14ac:dyDescent="0.2">
      <c r="B119" s="294"/>
      <c r="C119" s="271" t="s">
        <v>128</v>
      </c>
      <c r="D119" s="271" t="s">
        <v>121</v>
      </c>
      <c r="E119" s="272" t="s">
        <v>175</v>
      </c>
      <c r="F119" s="485" t="s">
        <v>176</v>
      </c>
      <c r="G119" s="485"/>
      <c r="H119" s="485"/>
      <c r="I119" s="485"/>
      <c r="J119" s="273" t="s">
        <v>148</v>
      </c>
      <c r="K119" s="274">
        <v>26.05</v>
      </c>
      <c r="L119" s="486">
        <v>6.5</v>
      </c>
      <c r="M119" s="486"/>
      <c r="N119" s="486">
        <f>ROUND(L119*K119,2)</f>
        <v>169.33</v>
      </c>
      <c r="O119" s="486"/>
      <c r="P119" s="486"/>
      <c r="Q119" s="486"/>
      <c r="R119" s="275"/>
      <c r="T119" s="276" t="s">
        <v>1</v>
      </c>
      <c r="U119" s="277" t="s">
        <v>37</v>
      </c>
      <c r="V119" s="278">
        <v>7.0999999999999994E-2</v>
      </c>
      <c r="W119" s="278">
        <f>V119*K119</f>
        <v>1.8495499999999998</v>
      </c>
      <c r="X119" s="278">
        <v>0</v>
      </c>
      <c r="Y119" s="278">
        <f>X119*K119</f>
        <v>0</v>
      </c>
      <c r="Z119" s="278">
        <v>0</v>
      </c>
      <c r="AA119" s="279">
        <f>Z119*K119</f>
        <v>0</v>
      </c>
      <c r="AR119" s="191" t="s">
        <v>125</v>
      </c>
      <c r="AT119" s="191" t="s">
        <v>121</v>
      </c>
      <c r="AU119" s="191" t="s">
        <v>82</v>
      </c>
      <c r="AY119" s="191" t="s">
        <v>119</v>
      </c>
      <c r="BE119" s="280">
        <f>IF(U119="základná",N119,0)</f>
        <v>0</v>
      </c>
      <c r="BF119" s="280">
        <f>IF(U119="znížená",N119,0)</f>
        <v>169.33</v>
      </c>
      <c r="BG119" s="280">
        <f>IF(U119="zákl. prenesená",N119,0)</f>
        <v>0</v>
      </c>
      <c r="BH119" s="280">
        <f>IF(U119="zníž. prenesená",N119,0)</f>
        <v>0</v>
      </c>
      <c r="BI119" s="280">
        <f>IF(U119="nulová",N119,0)</f>
        <v>0</v>
      </c>
      <c r="BJ119" s="191" t="s">
        <v>82</v>
      </c>
      <c r="BK119" s="280">
        <f>ROUND(L119*K119,2)</f>
        <v>169.33</v>
      </c>
      <c r="BL119" s="191" t="s">
        <v>125</v>
      </c>
      <c r="BM119" s="191" t="s">
        <v>131</v>
      </c>
    </row>
    <row r="120" spans="2:65" s="199" customFormat="1" ht="51" customHeight="1" x14ac:dyDescent="0.2">
      <c r="B120" s="294"/>
      <c r="C120" s="271" t="s">
        <v>125</v>
      </c>
      <c r="D120" s="271" t="s">
        <v>121</v>
      </c>
      <c r="E120" s="272" t="s">
        <v>179</v>
      </c>
      <c r="F120" s="485" t="s">
        <v>180</v>
      </c>
      <c r="G120" s="485"/>
      <c r="H120" s="485"/>
      <c r="I120" s="485"/>
      <c r="J120" s="273" t="s">
        <v>148</v>
      </c>
      <c r="K120" s="274">
        <v>182.35</v>
      </c>
      <c r="L120" s="486">
        <v>2.4700000000000002</v>
      </c>
      <c r="M120" s="486"/>
      <c r="N120" s="486">
        <f>ROUND(L120*K120,2)</f>
        <v>450.4</v>
      </c>
      <c r="O120" s="486"/>
      <c r="P120" s="486"/>
      <c r="Q120" s="486"/>
      <c r="R120" s="275"/>
      <c r="T120" s="276" t="s">
        <v>1</v>
      </c>
      <c r="U120" s="277" t="s">
        <v>37</v>
      </c>
      <c r="V120" s="278">
        <v>7.0000000000000001E-3</v>
      </c>
      <c r="W120" s="278">
        <f>V120*K120</f>
        <v>1.2764500000000001</v>
      </c>
      <c r="X120" s="278">
        <v>0</v>
      </c>
      <c r="Y120" s="278">
        <f>X120*K120</f>
        <v>0</v>
      </c>
      <c r="Z120" s="278">
        <v>0</v>
      </c>
      <c r="AA120" s="279">
        <f>Z120*K120</f>
        <v>0</v>
      </c>
      <c r="AR120" s="191" t="s">
        <v>125</v>
      </c>
      <c r="AT120" s="191" t="s">
        <v>121</v>
      </c>
      <c r="AU120" s="191" t="s">
        <v>82</v>
      </c>
      <c r="AY120" s="191" t="s">
        <v>119</v>
      </c>
      <c r="BE120" s="280">
        <f>IF(U120="základná",N120,0)</f>
        <v>0</v>
      </c>
      <c r="BF120" s="280">
        <f>IF(U120="znížená",N120,0)</f>
        <v>450.4</v>
      </c>
      <c r="BG120" s="280">
        <f>IF(U120="zákl. prenesená",N120,0)</f>
        <v>0</v>
      </c>
      <c r="BH120" s="280">
        <f>IF(U120="zníž. prenesená",N120,0)</f>
        <v>0</v>
      </c>
      <c r="BI120" s="280">
        <f>IF(U120="nulová",N120,0)</f>
        <v>0</v>
      </c>
      <c r="BJ120" s="191" t="s">
        <v>82</v>
      </c>
      <c r="BK120" s="280">
        <f>ROUND(L120*K120,2)</f>
        <v>450.4</v>
      </c>
      <c r="BL120" s="191" t="s">
        <v>125</v>
      </c>
      <c r="BM120" s="191" t="s">
        <v>134</v>
      </c>
    </row>
    <row r="121" spans="2:65" s="199" customFormat="1" ht="38.25" customHeight="1" x14ac:dyDescent="0.2">
      <c r="B121" s="294"/>
      <c r="C121" s="271" t="s">
        <v>135</v>
      </c>
      <c r="D121" s="271" t="s">
        <v>121</v>
      </c>
      <c r="E121" s="272" t="s">
        <v>195</v>
      </c>
      <c r="F121" s="485" t="s">
        <v>196</v>
      </c>
      <c r="G121" s="485"/>
      <c r="H121" s="485"/>
      <c r="I121" s="485"/>
      <c r="J121" s="273" t="s">
        <v>148</v>
      </c>
      <c r="K121" s="274">
        <v>26.05</v>
      </c>
      <c r="L121" s="486">
        <v>2.2400000000000002</v>
      </c>
      <c r="M121" s="486"/>
      <c r="N121" s="486">
        <f>ROUND(L121*K121,2)</f>
        <v>58.35</v>
      </c>
      <c r="O121" s="486"/>
      <c r="P121" s="486"/>
      <c r="Q121" s="486"/>
      <c r="R121" s="275"/>
      <c r="T121" s="276" t="s">
        <v>1</v>
      </c>
      <c r="U121" s="277" t="s">
        <v>37</v>
      </c>
      <c r="V121" s="278">
        <v>3.1E-2</v>
      </c>
      <c r="W121" s="278">
        <f>V121*K121</f>
        <v>0.80754999999999999</v>
      </c>
      <c r="X121" s="278">
        <v>0</v>
      </c>
      <c r="Y121" s="278">
        <f>X121*K121</f>
        <v>0</v>
      </c>
      <c r="Z121" s="278">
        <v>0</v>
      </c>
      <c r="AA121" s="279">
        <f>Z121*K121</f>
        <v>0</v>
      </c>
      <c r="AR121" s="191" t="s">
        <v>125</v>
      </c>
      <c r="AT121" s="191" t="s">
        <v>121</v>
      </c>
      <c r="AU121" s="191" t="s">
        <v>82</v>
      </c>
      <c r="AY121" s="191" t="s">
        <v>119</v>
      </c>
      <c r="BE121" s="280">
        <f>IF(U121="základná",N121,0)</f>
        <v>0</v>
      </c>
      <c r="BF121" s="280">
        <f>IF(U121="znížená",N121,0)</f>
        <v>58.35</v>
      </c>
      <c r="BG121" s="280">
        <f>IF(U121="zákl. prenesená",N121,0)</f>
        <v>0</v>
      </c>
      <c r="BH121" s="280">
        <f>IF(U121="zníž. prenesená",N121,0)</f>
        <v>0</v>
      </c>
      <c r="BI121" s="280">
        <f>IF(U121="nulová",N121,0)</f>
        <v>0</v>
      </c>
      <c r="BJ121" s="191" t="s">
        <v>82</v>
      </c>
      <c r="BK121" s="280">
        <f>ROUND(L121*K121,2)</f>
        <v>58.35</v>
      </c>
      <c r="BL121" s="191" t="s">
        <v>125</v>
      </c>
      <c r="BM121" s="191" t="s">
        <v>138</v>
      </c>
    </row>
    <row r="122" spans="2:65" s="262" customFormat="1" ht="29.85" customHeight="1" x14ac:dyDescent="0.3">
      <c r="B122" s="293"/>
      <c r="C122" s="259"/>
      <c r="D122" s="269" t="s">
        <v>96</v>
      </c>
      <c r="E122" s="269"/>
      <c r="F122" s="269"/>
      <c r="G122" s="269"/>
      <c r="H122" s="269"/>
      <c r="I122" s="269"/>
      <c r="J122" s="269"/>
      <c r="K122" s="269"/>
      <c r="L122" s="269"/>
      <c r="M122" s="269"/>
      <c r="N122" s="493">
        <f>BK122</f>
        <v>119.31</v>
      </c>
      <c r="O122" s="494"/>
      <c r="P122" s="494"/>
      <c r="Q122" s="494"/>
      <c r="R122" s="261"/>
      <c r="T122" s="263"/>
      <c r="W122" s="264">
        <f>SUM(W123:W125)</f>
        <v>1.8655000000000002</v>
      </c>
      <c r="Y122" s="264">
        <f>SUM(Y123:Y125)</f>
        <v>1.3650000000000001E-3</v>
      </c>
      <c r="AA122" s="265">
        <f>SUM(AA123:AA125)</f>
        <v>0</v>
      </c>
      <c r="AR122" s="266" t="s">
        <v>78</v>
      </c>
      <c r="AT122" s="267" t="s">
        <v>70</v>
      </c>
      <c r="AU122" s="267" t="s">
        <v>78</v>
      </c>
      <c r="AY122" s="266" t="s">
        <v>119</v>
      </c>
      <c r="BK122" s="268">
        <f>SUM(BK123:BK125)</f>
        <v>119.31</v>
      </c>
    </row>
    <row r="123" spans="2:65" s="199" customFormat="1" ht="38.25" customHeight="1" x14ac:dyDescent="0.2">
      <c r="B123" s="294"/>
      <c r="C123" s="271" t="s">
        <v>131</v>
      </c>
      <c r="D123" s="271" t="s">
        <v>121</v>
      </c>
      <c r="E123" s="272" t="s">
        <v>496</v>
      </c>
      <c r="F123" s="485" t="s">
        <v>497</v>
      </c>
      <c r="G123" s="485"/>
      <c r="H123" s="485"/>
      <c r="I123" s="485"/>
      <c r="J123" s="273" t="s">
        <v>148</v>
      </c>
      <c r="K123" s="274">
        <v>0</v>
      </c>
      <c r="L123" s="486">
        <v>120.75</v>
      </c>
      <c r="M123" s="486"/>
      <c r="N123" s="486">
        <f>ROUND(L123*K123,2)</f>
        <v>0</v>
      </c>
      <c r="O123" s="486"/>
      <c r="P123" s="486"/>
      <c r="Q123" s="486"/>
      <c r="R123" s="275"/>
      <c r="T123" s="276" t="s">
        <v>1</v>
      </c>
      <c r="U123" s="277" t="s">
        <v>37</v>
      </c>
      <c r="V123" s="278">
        <v>0.7</v>
      </c>
      <c r="W123" s="278">
        <f>V123*K123</f>
        <v>0</v>
      </c>
      <c r="X123" s="278">
        <v>2.2867099999999998</v>
      </c>
      <c r="Y123" s="278">
        <f>X123*K123</f>
        <v>0</v>
      </c>
      <c r="Z123" s="278">
        <v>0</v>
      </c>
      <c r="AA123" s="279">
        <f>Z123*K123</f>
        <v>0</v>
      </c>
      <c r="AR123" s="191" t="s">
        <v>125</v>
      </c>
      <c r="AT123" s="191" t="s">
        <v>121</v>
      </c>
      <c r="AU123" s="191" t="s">
        <v>82</v>
      </c>
      <c r="AY123" s="191" t="s">
        <v>119</v>
      </c>
      <c r="BE123" s="280">
        <f>IF(U123="základná",N123,0)</f>
        <v>0</v>
      </c>
      <c r="BF123" s="280">
        <f>IF(U123="znížená",N123,0)</f>
        <v>0</v>
      </c>
      <c r="BG123" s="280">
        <f>IF(U123="zákl. prenesená",N123,0)</f>
        <v>0</v>
      </c>
      <c r="BH123" s="280">
        <f>IF(U123="zníž. prenesená",N123,0)</f>
        <v>0</v>
      </c>
      <c r="BI123" s="280">
        <f>IF(U123="nulová",N123,0)</f>
        <v>0</v>
      </c>
      <c r="BJ123" s="191" t="s">
        <v>82</v>
      </c>
      <c r="BK123" s="280">
        <f>ROUND(L123*K123,2)</f>
        <v>0</v>
      </c>
      <c r="BL123" s="191" t="s">
        <v>125</v>
      </c>
      <c r="BM123" s="191" t="s">
        <v>141</v>
      </c>
    </row>
    <row r="124" spans="2:65" s="199" customFormat="1" ht="25.5" customHeight="1" x14ac:dyDescent="0.2">
      <c r="B124" s="294"/>
      <c r="C124" s="271" t="s">
        <v>142</v>
      </c>
      <c r="D124" s="271" t="s">
        <v>121</v>
      </c>
      <c r="E124" s="272" t="s">
        <v>491</v>
      </c>
      <c r="F124" s="485" t="s">
        <v>498</v>
      </c>
      <c r="G124" s="485"/>
      <c r="H124" s="485"/>
      <c r="I124" s="485"/>
      <c r="J124" s="273" t="s">
        <v>124</v>
      </c>
      <c r="K124" s="274">
        <v>45.5</v>
      </c>
      <c r="L124" s="486">
        <v>2.0099999999999998</v>
      </c>
      <c r="M124" s="486"/>
      <c r="N124" s="486">
        <f>ROUND(L124*K124,2)</f>
        <v>91.46</v>
      </c>
      <c r="O124" s="486"/>
      <c r="P124" s="486"/>
      <c r="Q124" s="486"/>
      <c r="R124" s="275"/>
      <c r="T124" s="276" t="s">
        <v>1</v>
      </c>
      <c r="U124" s="277" t="s">
        <v>37</v>
      </c>
      <c r="V124" s="278">
        <v>4.1000000000000002E-2</v>
      </c>
      <c r="W124" s="278">
        <f>V124*K124</f>
        <v>1.8655000000000002</v>
      </c>
      <c r="X124" s="278">
        <v>3.0000000000000001E-5</v>
      </c>
      <c r="Y124" s="278">
        <f>X124*K124</f>
        <v>1.3650000000000001E-3</v>
      </c>
      <c r="Z124" s="278">
        <v>0</v>
      </c>
      <c r="AA124" s="279">
        <f>Z124*K124</f>
        <v>0</v>
      </c>
      <c r="AR124" s="191" t="s">
        <v>125</v>
      </c>
      <c r="AT124" s="191" t="s">
        <v>121</v>
      </c>
      <c r="AU124" s="191" t="s">
        <v>82</v>
      </c>
      <c r="AY124" s="191" t="s">
        <v>119</v>
      </c>
      <c r="BE124" s="280">
        <f>IF(U124="základná",N124,0)</f>
        <v>0</v>
      </c>
      <c r="BF124" s="280">
        <f>IF(U124="znížená",N124,0)</f>
        <v>91.46</v>
      </c>
      <c r="BG124" s="280">
        <f>IF(U124="zákl. prenesená",N124,0)</f>
        <v>0</v>
      </c>
      <c r="BH124" s="280">
        <f>IF(U124="zníž. prenesená",N124,0)</f>
        <v>0</v>
      </c>
      <c r="BI124" s="280">
        <f>IF(U124="nulová",N124,0)</f>
        <v>0</v>
      </c>
      <c r="BJ124" s="191" t="s">
        <v>82</v>
      </c>
      <c r="BK124" s="280">
        <f>ROUND(L124*K124,2)</f>
        <v>91.46</v>
      </c>
      <c r="BL124" s="191" t="s">
        <v>125</v>
      </c>
      <c r="BM124" s="191" t="s">
        <v>145</v>
      </c>
    </row>
    <row r="125" spans="2:65" s="199" customFormat="1" ht="25.5" customHeight="1" x14ac:dyDescent="0.2">
      <c r="B125" s="294"/>
      <c r="C125" s="281" t="s">
        <v>134</v>
      </c>
      <c r="D125" s="281" t="s">
        <v>186</v>
      </c>
      <c r="E125" s="282" t="s">
        <v>489</v>
      </c>
      <c r="F125" s="495" t="s">
        <v>490</v>
      </c>
      <c r="G125" s="495"/>
      <c r="H125" s="495"/>
      <c r="I125" s="495"/>
      <c r="J125" s="283" t="s">
        <v>124</v>
      </c>
      <c r="K125" s="284">
        <v>46.41</v>
      </c>
      <c r="L125" s="496">
        <v>0.6</v>
      </c>
      <c r="M125" s="496"/>
      <c r="N125" s="496">
        <f>ROUND(L125*K125,2)</f>
        <v>27.85</v>
      </c>
      <c r="O125" s="486"/>
      <c r="P125" s="486"/>
      <c r="Q125" s="486"/>
      <c r="R125" s="275"/>
      <c r="T125" s="276" t="s">
        <v>1</v>
      </c>
      <c r="U125" s="277" t="s">
        <v>37</v>
      </c>
      <c r="V125" s="278">
        <v>0</v>
      </c>
      <c r="W125" s="278">
        <f>V125*K125</f>
        <v>0</v>
      </c>
      <c r="X125" s="278">
        <v>0</v>
      </c>
      <c r="Y125" s="278">
        <f>X125*K125</f>
        <v>0</v>
      </c>
      <c r="Z125" s="278">
        <v>0</v>
      </c>
      <c r="AA125" s="279">
        <f>Z125*K125</f>
        <v>0</v>
      </c>
      <c r="AR125" s="191" t="s">
        <v>134</v>
      </c>
      <c r="AT125" s="191" t="s">
        <v>186</v>
      </c>
      <c r="AU125" s="191" t="s">
        <v>82</v>
      </c>
      <c r="AY125" s="191" t="s">
        <v>119</v>
      </c>
      <c r="BE125" s="280">
        <f>IF(U125="základná",N125,0)</f>
        <v>0</v>
      </c>
      <c r="BF125" s="280">
        <f>IF(U125="znížená",N125,0)</f>
        <v>27.85</v>
      </c>
      <c r="BG125" s="280">
        <f>IF(U125="zákl. prenesená",N125,0)</f>
        <v>0</v>
      </c>
      <c r="BH125" s="280">
        <f>IF(U125="zníž. prenesená",N125,0)</f>
        <v>0</v>
      </c>
      <c r="BI125" s="280">
        <f>IF(U125="nulová",N125,0)</f>
        <v>0</v>
      </c>
      <c r="BJ125" s="191" t="s">
        <v>82</v>
      </c>
      <c r="BK125" s="280">
        <f>ROUND(L125*K125,2)</f>
        <v>27.85</v>
      </c>
      <c r="BL125" s="191" t="s">
        <v>125</v>
      </c>
      <c r="BM125" s="191" t="s">
        <v>149</v>
      </c>
    </row>
    <row r="126" spans="2:65" s="262" customFormat="1" ht="29.85" customHeight="1" x14ac:dyDescent="0.3">
      <c r="B126" s="293"/>
      <c r="C126" s="259"/>
      <c r="D126" s="269" t="s">
        <v>97</v>
      </c>
      <c r="E126" s="269"/>
      <c r="F126" s="269"/>
      <c r="G126" s="269"/>
      <c r="H126" s="269"/>
      <c r="I126" s="269"/>
      <c r="J126" s="269"/>
      <c r="K126" s="269"/>
      <c r="L126" s="269"/>
      <c r="M126" s="269"/>
      <c r="N126" s="493">
        <f>BK126</f>
        <v>938.98</v>
      </c>
      <c r="O126" s="494"/>
      <c r="P126" s="494"/>
      <c r="Q126" s="494"/>
      <c r="R126" s="261"/>
      <c r="T126" s="263"/>
      <c r="W126" s="264">
        <f>SUM(W127:W129)</f>
        <v>21.721</v>
      </c>
      <c r="Y126" s="264">
        <f>SUM(Y127:Y129)</f>
        <v>11.69</v>
      </c>
      <c r="AA126" s="265">
        <f>SUM(AA127:AA129)</f>
        <v>0</v>
      </c>
      <c r="AR126" s="266" t="s">
        <v>78</v>
      </c>
      <c r="AT126" s="267" t="s">
        <v>70</v>
      </c>
      <c r="AU126" s="267" t="s">
        <v>78</v>
      </c>
      <c r="AY126" s="266" t="s">
        <v>119</v>
      </c>
      <c r="BK126" s="268">
        <f>SUM(BK127:BK129)</f>
        <v>938.98</v>
      </c>
    </row>
    <row r="127" spans="2:65" s="199" customFormat="1" ht="51" customHeight="1" x14ac:dyDescent="0.2">
      <c r="B127" s="294"/>
      <c r="C127" s="271" t="s">
        <v>151</v>
      </c>
      <c r="D127" s="271" t="s">
        <v>121</v>
      </c>
      <c r="E127" s="272" t="s">
        <v>499</v>
      </c>
      <c r="F127" s="485" t="s">
        <v>500</v>
      </c>
      <c r="G127" s="485"/>
      <c r="H127" s="485"/>
      <c r="I127" s="485"/>
      <c r="J127" s="273" t="s">
        <v>148</v>
      </c>
      <c r="K127" s="274">
        <v>7</v>
      </c>
      <c r="L127" s="486">
        <v>115</v>
      </c>
      <c r="M127" s="486"/>
      <c r="N127" s="486">
        <f>ROUND(L127*K127,2)</f>
        <v>805</v>
      </c>
      <c r="O127" s="486"/>
      <c r="P127" s="486"/>
      <c r="Q127" s="486"/>
      <c r="R127" s="275"/>
      <c r="T127" s="276" t="s">
        <v>1</v>
      </c>
      <c r="U127" s="277" t="s">
        <v>37</v>
      </c>
      <c r="V127" s="278">
        <v>3.1030000000000002</v>
      </c>
      <c r="W127" s="278">
        <f>V127*K127</f>
        <v>21.721</v>
      </c>
      <c r="X127" s="278">
        <v>1.67</v>
      </c>
      <c r="Y127" s="278">
        <f>X127*K127</f>
        <v>11.69</v>
      </c>
      <c r="Z127" s="278">
        <v>0</v>
      </c>
      <c r="AA127" s="279">
        <f>Z127*K127</f>
        <v>0</v>
      </c>
      <c r="AR127" s="191" t="s">
        <v>125</v>
      </c>
      <c r="AT127" s="191" t="s">
        <v>121</v>
      </c>
      <c r="AU127" s="191" t="s">
        <v>82</v>
      </c>
      <c r="AY127" s="191" t="s">
        <v>119</v>
      </c>
      <c r="BE127" s="280">
        <f>IF(U127="základná",N127,0)</f>
        <v>0</v>
      </c>
      <c r="BF127" s="280">
        <f>IF(U127="znížená",N127,0)</f>
        <v>805</v>
      </c>
      <c r="BG127" s="280">
        <f>IF(U127="zákl. prenesená",N127,0)</f>
        <v>0</v>
      </c>
      <c r="BH127" s="280">
        <f>IF(U127="zníž. prenesená",N127,0)</f>
        <v>0</v>
      </c>
      <c r="BI127" s="280">
        <f>IF(U127="nulová",N127,0)</f>
        <v>0</v>
      </c>
      <c r="BJ127" s="191" t="s">
        <v>82</v>
      </c>
      <c r="BK127" s="280">
        <f>ROUND(L127*K127,2)</f>
        <v>805</v>
      </c>
      <c r="BL127" s="191" t="s">
        <v>125</v>
      </c>
      <c r="BM127" s="191" t="s">
        <v>154</v>
      </c>
    </row>
    <row r="128" spans="2:65" s="199" customFormat="1" ht="25.5" customHeight="1" x14ac:dyDescent="0.2">
      <c r="B128" s="294"/>
      <c r="C128" s="281" t="s">
        <v>138</v>
      </c>
      <c r="D128" s="281" t="s">
        <v>186</v>
      </c>
      <c r="E128" s="282" t="s">
        <v>501</v>
      </c>
      <c r="F128" s="495" t="s">
        <v>502</v>
      </c>
      <c r="G128" s="495"/>
      <c r="H128" s="495"/>
      <c r="I128" s="495"/>
      <c r="J128" s="283" t="s">
        <v>148</v>
      </c>
      <c r="K128" s="284">
        <v>7</v>
      </c>
      <c r="L128" s="496">
        <v>18.98</v>
      </c>
      <c r="M128" s="496"/>
      <c r="N128" s="496">
        <f>ROUND(L128*K128,2)</f>
        <v>132.86000000000001</v>
      </c>
      <c r="O128" s="486"/>
      <c r="P128" s="486"/>
      <c r="Q128" s="486"/>
      <c r="R128" s="275"/>
      <c r="T128" s="276" t="s">
        <v>1</v>
      </c>
      <c r="U128" s="277" t="s">
        <v>37</v>
      </c>
      <c r="V128" s="278">
        <v>0</v>
      </c>
      <c r="W128" s="278">
        <f>V128*K128</f>
        <v>0</v>
      </c>
      <c r="X128" s="278">
        <v>0</v>
      </c>
      <c r="Y128" s="278">
        <f>X128*K128</f>
        <v>0</v>
      </c>
      <c r="Z128" s="278">
        <v>0</v>
      </c>
      <c r="AA128" s="279">
        <f>Z128*K128</f>
        <v>0</v>
      </c>
      <c r="AR128" s="191" t="s">
        <v>134</v>
      </c>
      <c r="AT128" s="191" t="s">
        <v>186</v>
      </c>
      <c r="AU128" s="191" t="s">
        <v>82</v>
      </c>
      <c r="AY128" s="191" t="s">
        <v>119</v>
      </c>
      <c r="BE128" s="280">
        <f>IF(U128="základná",N128,0)</f>
        <v>0</v>
      </c>
      <c r="BF128" s="280">
        <f>IF(U128="znížená",N128,0)</f>
        <v>132.86000000000001</v>
      </c>
      <c r="BG128" s="280">
        <f>IF(U128="zákl. prenesená",N128,0)</f>
        <v>0</v>
      </c>
      <c r="BH128" s="280">
        <f>IF(U128="zníž. prenesená",N128,0)</f>
        <v>0</v>
      </c>
      <c r="BI128" s="280">
        <f>IF(U128="nulová",N128,0)</f>
        <v>0</v>
      </c>
      <c r="BJ128" s="191" t="s">
        <v>82</v>
      </c>
      <c r="BK128" s="280">
        <f>ROUND(L128*K128,2)</f>
        <v>132.86000000000001</v>
      </c>
      <c r="BL128" s="191" t="s">
        <v>125</v>
      </c>
      <c r="BM128" s="191" t="s">
        <v>7</v>
      </c>
    </row>
    <row r="129" spans="2:65" s="199" customFormat="1" ht="38.25" customHeight="1" x14ac:dyDescent="0.2">
      <c r="B129" s="294"/>
      <c r="C129" s="271" t="s">
        <v>157</v>
      </c>
      <c r="D129" s="271" t="s">
        <v>121</v>
      </c>
      <c r="E129" s="272" t="s">
        <v>503</v>
      </c>
      <c r="F129" s="485" t="s">
        <v>504</v>
      </c>
      <c r="G129" s="485"/>
      <c r="H129" s="485"/>
      <c r="I129" s="485"/>
      <c r="J129" s="273" t="s">
        <v>229</v>
      </c>
      <c r="K129" s="274">
        <v>8</v>
      </c>
      <c r="L129" s="486">
        <v>0.14000000000000001</v>
      </c>
      <c r="M129" s="486"/>
      <c r="N129" s="486">
        <f>ROUND(L129*K129,2)</f>
        <v>1.1200000000000001</v>
      </c>
      <c r="O129" s="486"/>
      <c r="P129" s="486"/>
      <c r="Q129" s="486"/>
      <c r="R129" s="275"/>
      <c r="T129" s="276" t="s">
        <v>1</v>
      </c>
      <c r="U129" s="277" t="s">
        <v>37</v>
      </c>
      <c r="V129" s="278">
        <v>0</v>
      </c>
      <c r="W129" s="278">
        <f>V129*K129</f>
        <v>0</v>
      </c>
      <c r="X129" s="278">
        <v>0</v>
      </c>
      <c r="Y129" s="278">
        <f>X129*K129</f>
        <v>0</v>
      </c>
      <c r="Z129" s="278">
        <v>0</v>
      </c>
      <c r="AA129" s="279">
        <f>Z129*K129</f>
        <v>0</v>
      </c>
      <c r="AR129" s="191" t="s">
        <v>125</v>
      </c>
      <c r="AT129" s="191" t="s">
        <v>121</v>
      </c>
      <c r="AU129" s="191" t="s">
        <v>82</v>
      </c>
      <c r="AY129" s="191" t="s">
        <v>119</v>
      </c>
      <c r="BE129" s="280">
        <f>IF(U129="základná",N129,0)</f>
        <v>0</v>
      </c>
      <c r="BF129" s="280">
        <f>IF(U129="znížená",N129,0)</f>
        <v>1.1200000000000001</v>
      </c>
      <c r="BG129" s="280">
        <f>IF(U129="zákl. prenesená",N129,0)</f>
        <v>0</v>
      </c>
      <c r="BH129" s="280">
        <f>IF(U129="zníž. prenesená",N129,0)</f>
        <v>0</v>
      </c>
      <c r="BI129" s="280">
        <f>IF(U129="nulová",N129,0)</f>
        <v>0</v>
      </c>
      <c r="BJ129" s="191" t="s">
        <v>82</v>
      </c>
      <c r="BK129" s="280">
        <f>ROUND(L129*K129,2)</f>
        <v>1.1200000000000001</v>
      </c>
      <c r="BL129" s="191" t="s">
        <v>125</v>
      </c>
      <c r="BM129" s="191" t="s">
        <v>160</v>
      </c>
    </row>
    <row r="130" spans="2:65" s="262" customFormat="1" ht="29.85" customHeight="1" x14ac:dyDescent="0.3">
      <c r="B130" s="293"/>
      <c r="C130" s="259"/>
      <c r="D130" s="269" t="s">
        <v>99</v>
      </c>
      <c r="E130" s="269"/>
      <c r="F130" s="269"/>
      <c r="G130" s="269"/>
      <c r="H130" s="269"/>
      <c r="I130" s="269"/>
      <c r="J130" s="269"/>
      <c r="K130" s="269"/>
      <c r="L130" s="269"/>
      <c r="M130" s="269"/>
      <c r="N130" s="493">
        <f>BK130</f>
        <v>1139.75</v>
      </c>
      <c r="O130" s="494"/>
      <c r="P130" s="494"/>
      <c r="Q130" s="494"/>
      <c r="R130" s="261"/>
      <c r="T130" s="263"/>
      <c r="W130" s="264">
        <f>SUM(W131:W132)</f>
        <v>11.891</v>
      </c>
      <c r="Y130" s="264">
        <f>SUM(Y131:Y132)</f>
        <v>15.5465625</v>
      </c>
      <c r="AA130" s="265">
        <f>SUM(AA131:AA132)</f>
        <v>0</v>
      </c>
      <c r="AR130" s="266" t="s">
        <v>78</v>
      </c>
      <c r="AT130" s="267" t="s">
        <v>70</v>
      </c>
      <c r="AU130" s="267" t="s">
        <v>78</v>
      </c>
      <c r="AY130" s="266" t="s">
        <v>119</v>
      </c>
      <c r="BK130" s="268">
        <f>SUM(BK131:BK132)</f>
        <v>1139.75</v>
      </c>
    </row>
    <row r="131" spans="2:65" s="199" customFormat="1" ht="25.5" customHeight="1" x14ac:dyDescent="0.2">
      <c r="B131" s="294"/>
      <c r="C131" s="271" t="s">
        <v>141</v>
      </c>
      <c r="D131" s="271" t="s">
        <v>121</v>
      </c>
      <c r="E131" s="272" t="s">
        <v>505</v>
      </c>
      <c r="F131" s="485" t="s">
        <v>506</v>
      </c>
      <c r="G131" s="485"/>
      <c r="H131" s="485"/>
      <c r="I131" s="485"/>
      <c r="J131" s="273" t="s">
        <v>148</v>
      </c>
      <c r="K131" s="274">
        <v>8.0500000000000007</v>
      </c>
      <c r="L131" s="486">
        <v>63.54</v>
      </c>
      <c r="M131" s="486"/>
      <c r="N131" s="486">
        <f>ROUND(L131*K131,2)</f>
        <v>511.5</v>
      </c>
      <c r="O131" s="486"/>
      <c r="P131" s="486"/>
      <c r="Q131" s="486"/>
      <c r="R131" s="275"/>
      <c r="T131" s="276" t="s">
        <v>1</v>
      </c>
      <c r="U131" s="277" t="s">
        <v>37</v>
      </c>
      <c r="V131" s="278">
        <v>0.18</v>
      </c>
      <c r="W131" s="278">
        <f>V131*K131</f>
        <v>1.4490000000000001</v>
      </c>
      <c r="X131" s="278">
        <v>1.9312499999999999</v>
      </c>
      <c r="Y131" s="278">
        <f>X131*K131</f>
        <v>15.5465625</v>
      </c>
      <c r="Z131" s="278">
        <v>0</v>
      </c>
      <c r="AA131" s="279">
        <f>Z131*K131</f>
        <v>0</v>
      </c>
      <c r="AR131" s="191" t="s">
        <v>125</v>
      </c>
      <c r="AT131" s="191" t="s">
        <v>121</v>
      </c>
      <c r="AU131" s="191" t="s">
        <v>82</v>
      </c>
      <c r="AY131" s="191" t="s">
        <v>119</v>
      </c>
      <c r="BE131" s="280">
        <f>IF(U131="základná",N131,0)</f>
        <v>0</v>
      </c>
      <c r="BF131" s="280">
        <f>IF(U131="znížená",N131,0)</f>
        <v>511.5</v>
      </c>
      <c r="BG131" s="280">
        <f>IF(U131="zákl. prenesená",N131,0)</f>
        <v>0</v>
      </c>
      <c r="BH131" s="280">
        <f>IF(U131="zníž. prenesená",N131,0)</f>
        <v>0</v>
      </c>
      <c r="BI131" s="280">
        <f>IF(U131="nulová",N131,0)</f>
        <v>0</v>
      </c>
      <c r="BJ131" s="191" t="s">
        <v>82</v>
      </c>
      <c r="BK131" s="280">
        <f>ROUND(L131*K131,2)</f>
        <v>511.5</v>
      </c>
      <c r="BL131" s="191" t="s">
        <v>125</v>
      </c>
      <c r="BM131" s="191" t="s">
        <v>163</v>
      </c>
    </row>
    <row r="132" spans="2:65" s="199" customFormat="1" ht="25.5" customHeight="1" x14ac:dyDescent="0.2">
      <c r="B132" s="294"/>
      <c r="C132" s="271" t="s">
        <v>164</v>
      </c>
      <c r="D132" s="271" t="s">
        <v>121</v>
      </c>
      <c r="E132" s="272" t="s">
        <v>262</v>
      </c>
      <c r="F132" s="485" t="s">
        <v>263</v>
      </c>
      <c r="G132" s="485"/>
      <c r="H132" s="485"/>
      <c r="I132" s="485"/>
      <c r="J132" s="273" t="s">
        <v>148</v>
      </c>
      <c r="K132" s="274">
        <v>11.5</v>
      </c>
      <c r="L132" s="486">
        <v>54.63</v>
      </c>
      <c r="M132" s="486"/>
      <c r="N132" s="486">
        <f>ROUND(L132*K132,2)</f>
        <v>628.25</v>
      </c>
      <c r="O132" s="486"/>
      <c r="P132" s="486"/>
      <c r="Q132" s="486"/>
      <c r="R132" s="275"/>
      <c r="T132" s="276" t="s">
        <v>1</v>
      </c>
      <c r="U132" s="277" t="s">
        <v>37</v>
      </c>
      <c r="V132" s="278">
        <v>0.90800000000000003</v>
      </c>
      <c r="W132" s="278">
        <f>V132*K132</f>
        <v>10.442</v>
      </c>
      <c r="X132" s="278">
        <v>0</v>
      </c>
      <c r="Y132" s="278">
        <f>X132*K132</f>
        <v>0</v>
      </c>
      <c r="Z132" s="278">
        <v>0</v>
      </c>
      <c r="AA132" s="279">
        <f>Z132*K132</f>
        <v>0</v>
      </c>
      <c r="AR132" s="191" t="s">
        <v>125</v>
      </c>
      <c r="AT132" s="191" t="s">
        <v>121</v>
      </c>
      <c r="AU132" s="191" t="s">
        <v>82</v>
      </c>
      <c r="AY132" s="191" t="s">
        <v>119</v>
      </c>
      <c r="BE132" s="280">
        <f>IF(U132="základná",N132,0)</f>
        <v>0</v>
      </c>
      <c r="BF132" s="280">
        <f>IF(U132="znížená",N132,0)</f>
        <v>628.25</v>
      </c>
      <c r="BG132" s="280">
        <f>IF(U132="zákl. prenesená",N132,0)</f>
        <v>0</v>
      </c>
      <c r="BH132" s="280">
        <f>IF(U132="zníž. prenesená",N132,0)</f>
        <v>0</v>
      </c>
      <c r="BI132" s="280">
        <f>IF(U132="nulová",N132,0)</f>
        <v>0</v>
      </c>
      <c r="BJ132" s="191" t="s">
        <v>82</v>
      </c>
      <c r="BK132" s="280">
        <f>ROUND(L132*K132,2)</f>
        <v>628.25</v>
      </c>
      <c r="BL132" s="191" t="s">
        <v>125</v>
      </c>
      <c r="BM132" s="191" t="s">
        <v>167</v>
      </c>
    </row>
    <row r="133" spans="2:65" s="262" customFormat="1" ht="29.85" customHeight="1" x14ac:dyDescent="0.3">
      <c r="B133" s="293"/>
      <c r="C133" s="259"/>
      <c r="D133" s="269" t="s">
        <v>101</v>
      </c>
      <c r="E133" s="269"/>
      <c r="F133" s="269"/>
      <c r="G133" s="269"/>
      <c r="H133" s="269"/>
      <c r="I133" s="269"/>
      <c r="J133" s="269"/>
      <c r="K133" s="269"/>
      <c r="L133" s="269"/>
      <c r="M133" s="269"/>
      <c r="N133" s="493">
        <f>BK133</f>
        <v>102.9</v>
      </c>
      <c r="O133" s="494"/>
      <c r="P133" s="494"/>
      <c r="Q133" s="494"/>
      <c r="R133" s="261"/>
      <c r="T133" s="263"/>
      <c r="W133" s="264">
        <f>W134</f>
        <v>3.3</v>
      </c>
      <c r="Y133" s="264">
        <f>Y134</f>
        <v>1.0695E-2</v>
      </c>
      <c r="AA133" s="265">
        <f>AA134</f>
        <v>0</v>
      </c>
      <c r="AR133" s="266" t="s">
        <v>78</v>
      </c>
      <c r="AT133" s="267" t="s">
        <v>70</v>
      </c>
      <c r="AU133" s="267" t="s">
        <v>78</v>
      </c>
      <c r="AY133" s="266" t="s">
        <v>119</v>
      </c>
      <c r="BK133" s="268">
        <f>BK134</f>
        <v>102.9</v>
      </c>
    </row>
    <row r="134" spans="2:65" s="199" customFormat="1" ht="16.5" customHeight="1" x14ac:dyDescent="0.2">
      <c r="B134" s="294"/>
      <c r="C134" s="271" t="s">
        <v>145</v>
      </c>
      <c r="D134" s="271" t="s">
        <v>121</v>
      </c>
      <c r="E134" s="272" t="s">
        <v>507</v>
      </c>
      <c r="F134" s="485" t="s">
        <v>508</v>
      </c>
      <c r="G134" s="485"/>
      <c r="H134" s="485"/>
      <c r="I134" s="485"/>
      <c r="J134" s="273" t="s">
        <v>124</v>
      </c>
      <c r="K134" s="274">
        <v>30</v>
      </c>
      <c r="L134" s="486">
        <v>3.43</v>
      </c>
      <c r="M134" s="486"/>
      <c r="N134" s="486">
        <f>ROUND(L134*K134,2)</f>
        <v>102.9</v>
      </c>
      <c r="O134" s="486"/>
      <c r="P134" s="486"/>
      <c r="Q134" s="486"/>
      <c r="R134" s="275"/>
      <c r="T134" s="276" t="s">
        <v>1</v>
      </c>
      <c r="U134" s="277" t="s">
        <v>37</v>
      </c>
      <c r="V134" s="278">
        <v>0.11</v>
      </c>
      <c r="W134" s="278">
        <f>V134*K134</f>
        <v>3.3</v>
      </c>
      <c r="X134" s="278">
        <v>3.5649999999999999E-4</v>
      </c>
      <c r="Y134" s="278">
        <f>X134*K134</f>
        <v>1.0695E-2</v>
      </c>
      <c r="Z134" s="278">
        <v>0</v>
      </c>
      <c r="AA134" s="279">
        <f>Z134*K134</f>
        <v>0</v>
      </c>
      <c r="AR134" s="191" t="s">
        <v>125</v>
      </c>
      <c r="AT134" s="191" t="s">
        <v>121</v>
      </c>
      <c r="AU134" s="191" t="s">
        <v>82</v>
      </c>
      <c r="AY134" s="191" t="s">
        <v>119</v>
      </c>
      <c r="BE134" s="280">
        <f>IF(U134="základná",N134,0)</f>
        <v>0</v>
      </c>
      <c r="BF134" s="280">
        <f>IF(U134="znížená",N134,0)</f>
        <v>102.9</v>
      </c>
      <c r="BG134" s="280">
        <f>IF(U134="zákl. prenesená",N134,0)</f>
        <v>0</v>
      </c>
      <c r="BH134" s="280">
        <f>IF(U134="zníž. prenesená",N134,0)</f>
        <v>0</v>
      </c>
      <c r="BI134" s="280">
        <f>IF(U134="nulová",N134,0)</f>
        <v>0</v>
      </c>
      <c r="BJ134" s="191" t="s">
        <v>82</v>
      </c>
      <c r="BK134" s="280">
        <f>ROUND(L134*K134,2)</f>
        <v>102.9</v>
      </c>
      <c r="BL134" s="191" t="s">
        <v>125</v>
      </c>
      <c r="BM134" s="191" t="s">
        <v>170</v>
      </c>
    </row>
    <row r="135" spans="2:65" s="262" customFormat="1" ht="29.85" customHeight="1" x14ac:dyDescent="0.3">
      <c r="B135" s="293"/>
      <c r="C135" s="259"/>
      <c r="D135" s="269" t="s">
        <v>102</v>
      </c>
      <c r="E135" s="269"/>
      <c r="F135" s="269"/>
      <c r="G135" s="269"/>
      <c r="H135" s="269"/>
      <c r="I135" s="269"/>
      <c r="J135" s="269"/>
      <c r="K135" s="269"/>
      <c r="L135" s="269"/>
      <c r="M135" s="269"/>
      <c r="N135" s="493">
        <f>BK135</f>
        <v>0.57999999999999996</v>
      </c>
      <c r="O135" s="494"/>
      <c r="P135" s="494"/>
      <c r="Q135" s="494"/>
      <c r="R135" s="261"/>
      <c r="T135" s="263"/>
      <c r="W135" s="264">
        <f>W136</f>
        <v>1.1617200000000001</v>
      </c>
      <c r="Y135" s="264">
        <f>Y136</f>
        <v>0</v>
      </c>
      <c r="AA135" s="265">
        <f>AA136</f>
        <v>0</v>
      </c>
      <c r="AR135" s="266" t="s">
        <v>78</v>
      </c>
      <c r="AT135" s="267" t="s">
        <v>70</v>
      </c>
      <c r="AU135" s="267" t="s">
        <v>78</v>
      </c>
      <c r="AY135" s="266" t="s">
        <v>119</v>
      </c>
      <c r="BK135" s="268">
        <f>BK136</f>
        <v>0.57999999999999996</v>
      </c>
    </row>
    <row r="136" spans="2:65" s="199" customFormat="1" ht="38.25" customHeight="1" x14ac:dyDescent="0.2">
      <c r="B136" s="294"/>
      <c r="C136" s="271" t="s">
        <v>171</v>
      </c>
      <c r="D136" s="271" t="s">
        <v>121</v>
      </c>
      <c r="E136" s="272" t="s">
        <v>473</v>
      </c>
      <c r="F136" s="485" t="s">
        <v>474</v>
      </c>
      <c r="G136" s="485"/>
      <c r="H136" s="485"/>
      <c r="I136" s="485"/>
      <c r="J136" s="273" t="s">
        <v>189</v>
      </c>
      <c r="K136" s="274">
        <v>29.042999999999999</v>
      </c>
      <c r="L136" s="486">
        <v>0.02</v>
      </c>
      <c r="M136" s="486"/>
      <c r="N136" s="486">
        <f>ROUND(L136*K136,2)</f>
        <v>0.57999999999999996</v>
      </c>
      <c r="O136" s="486"/>
      <c r="P136" s="486"/>
      <c r="Q136" s="486"/>
      <c r="R136" s="275"/>
      <c r="T136" s="276" t="s">
        <v>1</v>
      </c>
      <c r="U136" s="285" t="s">
        <v>37</v>
      </c>
      <c r="V136" s="286">
        <v>0.04</v>
      </c>
      <c r="W136" s="286">
        <f>V136*K136</f>
        <v>1.1617200000000001</v>
      </c>
      <c r="X136" s="286">
        <v>0</v>
      </c>
      <c r="Y136" s="286">
        <f>X136*K136</f>
        <v>0</v>
      </c>
      <c r="Z136" s="286">
        <v>0</v>
      </c>
      <c r="AA136" s="287">
        <f>Z136*K136</f>
        <v>0</v>
      </c>
      <c r="AR136" s="191" t="s">
        <v>125</v>
      </c>
      <c r="AT136" s="191" t="s">
        <v>121</v>
      </c>
      <c r="AU136" s="191" t="s">
        <v>82</v>
      </c>
      <c r="AY136" s="191" t="s">
        <v>119</v>
      </c>
      <c r="BE136" s="280">
        <f>IF(U136="základná",N136,0)</f>
        <v>0</v>
      </c>
      <c r="BF136" s="280">
        <f>IF(U136="znížená",N136,0)</f>
        <v>0.57999999999999996</v>
      </c>
      <c r="BG136" s="280">
        <f>IF(U136="zákl. prenesená",N136,0)</f>
        <v>0</v>
      </c>
      <c r="BH136" s="280">
        <f>IF(U136="zníž. prenesená",N136,0)</f>
        <v>0</v>
      </c>
      <c r="BI136" s="280">
        <f>IF(U136="nulová",N136,0)</f>
        <v>0</v>
      </c>
      <c r="BJ136" s="191" t="s">
        <v>82</v>
      </c>
      <c r="BK136" s="280">
        <f>ROUND(L136*K136,2)</f>
        <v>0.57999999999999996</v>
      </c>
      <c r="BL136" s="191" t="s">
        <v>125</v>
      </c>
      <c r="BM136" s="191" t="s">
        <v>174</v>
      </c>
    </row>
    <row r="137" spans="2:65" s="199" customFormat="1" ht="6.95" customHeight="1" x14ac:dyDescent="0.2">
      <c r="B137" s="295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26"/>
    </row>
  </sheetData>
  <mergeCells count="108">
    <mergeCell ref="N133:Q133"/>
    <mergeCell ref="F134:I134"/>
    <mergeCell ref="L134:M134"/>
    <mergeCell ref="N134:Q134"/>
    <mergeCell ref="N135:Q135"/>
    <mergeCell ref="F136:I136"/>
    <mergeCell ref="L136:M136"/>
    <mergeCell ref="N136:Q136"/>
    <mergeCell ref="N130:Q130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N126:Q126"/>
    <mergeCell ref="F127:I127"/>
    <mergeCell ref="L127:M127"/>
    <mergeCell ref="N127:Q127"/>
    <mergeCell ref="N122:Q122"/>
    <mergeCell ref="F123:I123"/>
    <mergeCell ref="L123:M123"/>
    <mergeCell ref="N123:Q123"/>
    <mergeCell ref="F124:I124"/>
    <mergeCell ref="L124:M124"/>
    <mergeCell ref="N124:Q124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F76:P76"/>
    <mergeCell ref="F77:P77"/>
    <mergeCell ref="M79:P79"/>
    <mergeCell ref="M81:Q81"/>
    <mergeCell ref="M82:Q82"/>
    <mergeCell ref="C84:G84"/>
    <mergeCell ref="N84:Q84"/>
    <mergeCell ref="H33:J33"/>
    <mergeCell ref="M33:P33"/>
    <mergeCell ref="H34:J34"/>
    <mergeCell ref="M34:P34"/>
    <mergeCell ref="L36:P36"/>
    <mergeCell ref="C74:Q74"/>
    <mergeCell ref="M30:P30"/>
    <mergeCell ref="H31:J31"/>
    <mergeCell ref="M31:P31"/>
    <mergeCell ref="H32:J32"/>
    <mergeCell ref="M32:P32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 xr:uid="{5F8F5683-A916-4E13-B46A-B91197B5FFD5}"/>
    <hyperlink ref="H1:K1" location="C86" display="2) Rekapitulácia rozpočtu" xr:uid="{B4DA7892-745A-4272-82E5-1954929B2723}"/>
    <hyperlink ref="L1" location="C115" display="3) Rozpočet" xr:uid="{CEE1CE98-D161-47CE-A67D-C2C8D69F7D5F}"/>
    <hyperlink ref="S1:T1" location="'Rekapitulácia stavby'!C2" display="Rekapitulácia stavby" xr:uid="{F97B6645-BD45-4176-A5DC-738039DE9A8A}"/>
  </hyperlinks>
  <pageMargins left="0.59055118110236227" right="0.59055118110236227" top="0.51181102362204722" bottom="0.47244094488188981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12D70-F7CF-484A-9346-D4F3B7D1CC80}">
  <dimension ref="A1:BN137"/>
  <sheetViews>
    <sheetView showGridLines="0" workbookViewId="0">
      <pane ySplit="1" topLeftCell="A121" activePane="bottomLeft" state="frozen"/>
      <selection activeCell="BE37" sqref="BE37"/>
      <selection pane="bottomLeft" activeCell="K137" sqref="K137"/>
    </sheetView>
  </sheetViews>
  <sheetFormatPr defaultRowHeight="13.5" x14ac:dyDescent="0.3"/>
  <cols>
    <col min="1" max="1" width="8.33203125" style="190" customWidth="1"/>
    <col min="2" max="2" width="1.6640625" style="190" customWidth="1"/>
    <col min="3" max="3" width="4.1640625" style="190" customWidth="1"/>
    <col min="4" max="4" width="4.33203125" style="190" customWidth="1"/>
    <col min="5" max="5" width="17.1640625" style="190" customWidth="1"/>
    <col min="6" max="7" width="11.1640625" style="190" customWidth="1"/>
    <col min="8" max="8" width="12.5" style="190" customWidth="1"/>
    <col min="9" max="9" width="7" style="190" customWidth="1"/>
    <col min="10" max="10" width="5.1640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40625" style="190" customWidth="1"/>
    <col min="18" max="18" width="1.6640625" style="190" customWidth="1"/>
    <col min="19" max="19" width="8.1640625" style="190" customWidth="1"/>
    <col min="20" max="20" width="29.6640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40625" style="190" hidden="1" customWidth="1"/>
    <col min="25" max="25" width="15" style="190" hidden="1" customWidth="1"/>
    <col min="26" max="26" width="11" style="190" hidden="1" customWidth="1"/>
    <col min="27" max="27" width="15" style="190" hidden="1" customWidth="1"/>
    <col min="28" max="28" width="16.33203125" style="190" hidden="1" customWidth="1"/>
    <col min="29" max="29" width="11" style="190" customWidth="1"/>
    <col min="30" max="30" width="15" style="190" customWidth="1"/>
    <col min="31" max="31" width="16.33203125" style="190" customWidth="1"/>
    <col min="32" max="16384" width="9.33203125" style="190"/>
  </cols>
  <sheetData>
    <row r="1" spans="1:66" ht="21.75" customHeight="1" x14ac:dyDescent="0.3">
      <c r="A1" s="186"/>
      <c r="B1" s="187"/>
      <c r="C1" s="187"/>
      <c r="D1" s="188" t="s">
        <v>510</v>
      </c>
      <c r="E1" s="187"/>
      <c r="F1" s="189" t="s">
        <v>511</v>
      </c>
      <c r="G1" s="189"/>
      <c r="H1" s="447" t="s">
        <v>512</v>
      </c>
      <c r="I1" s="447"/>
      <c r="J1" s="447"/>
      <c r="K1" s="447"/>
      <c r="L1" s="189" t="s">
        <v>513</v>
      </c>
      <c r="M1" s="187"/>
      <c r="N1" s="187"/>
      <c r="O1" s="188" t="s">
        <v>514</v>
      </c>
      <c r="P1" s="187"/>
      <c r="Q1" s="187"/>
      <c r="R1" s="187"/>
      <c r="S1" s="189" t="s">
        <v>515</v>
      </c>
      <c r="T1" s="189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</row>
    <row r="2" spans="1:66" ht="36.950000000000003" customHeight="1" x14ac:dyDescent="0.3">
      <c r="C2" s="448" t="s">
        <v>516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S2" s="450" t="s">
        <v>5</v>
      </c>
      <c r="T2" s="451"/>
      <c r="U2" s="451"/>
      <c r="V2" s="451"/>
      <c r="W2" s="451"/>
      <c r="X2" s="451"/>
      <c r="Y2" s="451"/>
      <c r="Z2" s="451"/>
      <c r="AA2" s="451"/>
      <c r="AB2" s="451"/>
      <c r="AC2" s="451"/>
      <c r="AT2" s="191" t="s">
        <v>529</v>
      </c>
    </row>
    <row r="3" spans="1:66" ht="6.95" customHeight="1" x14ac:dyDescent="0.3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  <c r="AT3" s="191" t="s">
        <v>71</v>
      </c>
    </row>
    <row r="4" spans="1:66" ht="36.950000000000003" customHeight="1" x14ac:dyDescent="0.3">
      <c r="B4" s="195"/>
      <c r="C4" s="452" t="s">
        <v>85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196"/>
      <c r="T4" s="197" t="s">
        <v>9</v>
      </c>
      <c r="AT4" s="191" t="s">
        <v>3</v>
      </c>
    </row>
    <row r="5" spans="1:66" ht="6.95" customHeight="1" x14ac:dyDescent="0.3">
      <c r="B5" s="195"/>
      <c r="R5" s="196"/>
    </row>
    <row r="6" spans="1:66" ht="25.35" customHeight="1" x14ac:dyDescent="0.3">
      <c r="B6" s="195"/>
      <c r="D6" s="198" t="s">
        <v>12</v>
      </c>
      <c r="F6" s="454" t="str">
        <f>'[2]Rekapitulácia stavby'!K6</f>
        <v>Rekonštrukcia a modernizácia cesty II/499 v úseku cesty horského priechodu Havran</v>
      </c>
      <c r="G6" s="455"/>
      <c r="H6" s="455"/>
      <c r="I6" s="455"/>
      <c r="J6" s="455"/>
      <c r="K6" s="455"/>
      <c r="L6" s="455"/>
      <c r="M6" s="455"/>
      <c r="N6" s="455"/>
      <c r="O6" s="455"/>
      <c r="P6" s="455"/>
      <c r="R6" s="196"/>
    </row>
    <row r="7" spans="1:66" s="199" customFormat="1" ht="32.85" customHeight="1" x14ac:dyDescent="0.2">
      <c r="B7" s="200"/>
      <c r="D7" s="201" t="s">
        <v>86</v>
      </c>
      <c r="F7" s="456" t="s">
        <v>538</v>
      </c>
      <c r="G7" s="457"/>
      <c r="H7" s="457"/>
      <c r="I7" s="457"/>
      <c r="J7" s="457"/>
      <c r="K7" s="457"/>
      <c r="L7" s="457"/>
      <c r="M7" s="457"/>
      <c r="N7" s="457"/>
      <c r="O7" s="457"/>
      <c r="P7" s="457"/>
      <c r="R7" s="202"/>
    </row>
    <row r="8" spans="1:66" s="199" customFormat="1" ht="14.45" customHeight="1" x14ac:dyDescent="0.2">
      <c r="B8" s="200"/>
      <c r="D8" s="198" t="s">
        <v>13</v>
      </c>
      <c r="F8" s="203" t="s">
        <v>1</v>
      </c>
      <c r="M8" s="198" t="s">
        <v>14</v>
      </c>
      <c r="O8" s="203" t="s">
        <v>1</v>
      </c>
      <c r="R8" s="202"/>
    </row>
    <row r="9" spans="1:66" s="199" customFormat="1" ht="14.45" customHeight="1" x14ac:dyDescent="0.2">
      <c r="B9" s="200"/>
      <c r="D9" s="198" t="s">
        <v>15</v>
      </c>
      <c r="F9" s="203" t="s">
        <v>16</v>
      </c>
      <c r="M9" s="198" t="s">
        <v>17</v>
      </c>
      <c r="O9" s="461"/>
      <c r="P9" s="461"/>
      <c r="R9" s="202"/>
    </row>
    <row r="10" spans="1:66" s="199" customFormat="1" ht="10.9" customHeight="1" x14ac:dyDescent="0.2">
      <c r="B10" s="200"/>
      <c r="R10" s="202"/>
    </row>
    <row r="11" spans="1:66" s="199" customFormat="1" ht="14.45" customHeight="1" x14ac:dyDescent="0.2">
      <c r="B11" s="200"/>
      <c r="D11" s="198" t="s">
        <v>18</v>
      </c>
      <c r="M11" s="198" t="s">
        <v>19</v>
      </c>
      <c r="O11" s="458" t="s">
        <v>20</v>
      </c>
      <c r="P11" s="458"/>
      <c r="R11" s="202"/>
    </row>
    <row r="12" spans="1:66" s="199" customFormat="1" ht="18" customHeight="1" x14ac:dyDescent="0.2">
      <c r="B12" s="200"/>
      <c r="E12" s="203" t="s">
        <v>21</v>
      </c>
      <c r="M12" s="198" t="s">
        <v>518</v>
      </c>
      <c r="O12" s="458" t="s">
        <v>1</v>
      </c>
      <c r="P12" s="458"/>
      <c r="R12" s="202"/>
    </row>
    <row r="13" spans="1:66" s="199" customFormat="1" ht="6.95" customHeight="1" x14ac:dyDescent="0.2">
      <c r="B13" s="200"/>
      <c r="R13" s="202"/>
    </row>
    <row r="14" spans="1:66" s="199" customFormat="1" ht="14.45" customHeight="1" x14ac:dyDescent="0.2">
      <c r="B14" s="200"/>
      <c r="D14" s="198" t="s">
        <v>23</v>
      </c>
      <c r="M14" s="198" t="s">
        <v>19</v>
      </c>
      <c r="O14" s="458" t="s">
        <v>24</v>
      </c>
      <c r="P14" s="458"/>
      <c r="R14" s="202"/>
    </row>
    <row r="15" spans="1:66" s="199" customFormat="1" ht="18" customHeight="1" x14ac:dyDescent="0.2">
      <c r="B15" s="200"/>
      <c r="E15" s="203" t="s">
        <v>25</v>
      </c>
      <c r="M15" s="198" t="s">
        <v>518</v>
      </c>
      <c r="O15" s="458" t="s">
        <v>26</v>
      </c>
      <c r="P15" s="458"/>
      <c r="R15" s="202"/>
    </row>
    <row r="16" spans="1:66" s="199" customFormat="1" ht="6.95" customHeight="1" x14ac:dyDescent="0.2">
      <c r="B16" s="200"/>
      <c r="R16" s="202"/>
    </row>
    <row r="17" spans="2:18" s="199" customFormat="1" ht="14.45" customHeight="1" x14ac:dyDescent="0.2">
      <c r="B17" s="200"/>
      <c r="D17" s="198" t="s">
        <v>27</v>
      </c>
      <c r="M17" s="198" t="s">
        <v>19</v>
      </c>
      <c r="O17" s="458" t="str">
        <f>IF('[2]Rekapitulácia stavby'!AN16="","",'[2]Rekapitulácia stavby'!AN16)</f>
        <v/>
      </c>
      <c r="P17" s="458"/>
      <c r="R17" s="202"/>
    </row>
    <row r="18" spans="2:18" s="199" customFormat="1" ht="18" customHeight="1" x14ac:dyDescent="0.2">
      <c r="B18" s="200"/>
      <c r="E18" s="203" t="str">
        <f>IF('[2]Rekapitulácia stavby'!E17="","",'[2]Rekapitulácia stavby'!E17)</f>
        <v xml:space="preserve"> </v>
      </c>
      <c r="M18" s="198" t="s">
        <v>518</v>
      </c>
      <c r="O18" s="458" t="str">
        <f>IF('[2]Rekapitulácia stavby'!AN17="","",'[2]Rekapitulácia stavby'!AN17)</f>
        <v/>
      </c>
      <c r="P18" s="458"/>
      <c r="R18" s="202"/>
    </row>
    <row r="19" spans="2:18" s="199" customFormat="1" ht="6.95" customHeight="1" x14ac:dyDescent="0.2">
      <c r="B19" s="200"/>
      <c r="R19" s="202"/>
    </row>
    <row r="20" spans="2:18" s="199" customFormat="1" ht="14.45" customHeight="1" x14ac:dyDescent="0.2">
      <c r="B20" s="200"/>
      <c r="D20" s="198" t="s">
        <v>29</v>
      </c>
      <c r="M20" s="198" t="s">
        <v>19</v>
      </c>
      <c r="O20" s="458" t="str">
        <f>IF('[2]Rekapitulácia stavby'!AN19="","",'[2]Rekapitulácia stavby'!AN19)</f>
        <v/>
      </c>
      <c r="P20" s="458"/>
      <c r="R20" s="202"/>
    </row>
    <row r="21" spans="2:18" s="199" customFormat="1" ht="18" customHeight="1" x14ac:dyDescent="0.2">
      <c r="B21" s="200"/>
      <c r="E21" s="203" t="str">
        <f>IF('[2]Rekapitulácia stavby'!E20="","",'[2]Rekapitulácia stavby'!E20)</f>
        <v/>
      </c>
      <c r="M21" s="198" t="s">
        <v>518</v>
      </c>
      <c r="O21" s="458" t="str">
        <f>IF('[2]Rekapitulácia stavby'!AN20="","",'[2]Rekapitulácia stavby'!AN20)</f>
        <v/>
      </c>
      <c r="P21" s="458"/>
      <c r="R21" s="202"/>
    </row>
    <row r="22" spans="2:18" s="199" customFormat="1" ht="6.95" customHeight="1" x14ac:dyDescent="0.2">
      <c r="B22" s="200"/>
      <c r="R22" s="202"/>
    </row>
    <row r="23" spans="2:18" s="199" customFormat="1" ht="14.45" customHeight="1" x14ac:dyDescent="0.2">
      <c r="B23" s="200"/>
      <c r="D23" s="198" t="s">
        <v>30</v>
      </c>
      <c r="R23" s="202"/>
    </row>
    <row r="24" spans="2:18" s="199" customFormat="1" ht="16.5" customHeight="1" x14ac:dyDescent="0.2">
      <c r="B24" s="200"/>
      <c r="E24" s="459" t="s">
        <v>1</v>
      </c>
      <c r="F24" s="459"/>
      <c r="G24" s="459"/>
      <c r="H24" s="459"/>
      <c r="I24" s="459"/>
      <c r="J24" s="459"/>
      <c r="K24" s="459"/>
      <c r="L24" s="459"/>
      <c r="R24" s="202"/>
    </row>
    <row r="25" spans="2:18" s="199" customFormat="1" ht="6.95" customHeight="1" x14ac:dyDescent="0.2">
      <c r="B25" s="200"/>
      <c r="R25" s="202"/>
    </row>
    <row r="26" spans="2:18" s="199" customFormat="1" ht="6.95" customHeight="1" x14ac:dyDescent="0.2">
      <c r="B26" s="200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R26" s="202"/>
    </row>
    <row r="27" spans="2:18" s="199" customFormat="1" ht="14.45" customHeight="1" x14ac:dyDescent="0.2">
      <c r="B27" s="200"/>
      <c r="D27" s="205" t="s">
        <v>92</v>
      </c>
      <c r="M27" s="460">
        <f>N86</f>
        <v>10680.85</v>
      </c>
      <c r="N27" s="460"/>
      <c r="O27" s="460"/>
      <c r="P27" s="460"/>
      <c r="R27" s="202"/>
    </row>
    <row r="28" spans="2:18" s="199" customFormat="1" ht="14.45" customHeight="1" x14ac:dyDescent="0.2">
      <c r="B28" s="200"/>
      <c r="D28" s="206" t="s">
        <v>519</v>
      </c>
      <c r="M28" s="460">
        <f>N95</f>
        <v>0</v>
      </c>
      <c r="N28" s="460"/>
      <c r="O28" s="460"/>
      <c r="P28" s="460"/>
      <c r="R28" s="202"/>
    </row>
    <row r="29" spans="2:18" s="199" customFormat="1" ht="6.95" customHeight="1" x14ac:dyDescent="0.2">
      <c r="B29" s="200"/>
      <c r="R29" s="202"/>
    </row>
    <row r="30" spans="2:18" s="199" customFormat="1" ht="25.35" customHeight="1" x14ac:dyDescent="0.2">
      <c r="B30" s="200"/>
      <c r="D30" s="207" t="s">
        <v>31</v>
      </c>
      <c r="M30" s="465">
        <f>ROUND(M27+M28,2)</f>
        <v>10680.85</v>
      </c>
      <c r="N30" s="457"/>
      <c r="O30" s="457"/>
      <c r="P30" s="457"/>
      <c r="R30" s="202"/>
    </row>
    <row r="31" spans="2:18" s="199" customFormat="1" ht="14.45" customHeight="1" x14ac:dyDescent="0.2">
      <c r="B31" s="200"/>
      <c r="E31" s="208" t="s">
        <v>37</v>
      </c>
      <c r="F31" s="209">
        <v>0.2</v>
      </c>
      <c r="G31" s="210" t="s">
        <v>520</v>
      </c>
      <c r="H31" s="462">
        <f>ROUND((SUM(BF95:BF96)+SUM(BF114:BF136)), 2)</f>
        <v>10680.85</v>
      </c>
      <c r="I31" s="457"/>
      <c r="J31" s="457"/>
      <c r="M31" s="462">
        <f>ROUND(ROUND((SUM(BF95:BF96)+SUM(BF114:BF136)), 2)*F31, 2)</f>
        <v>2136.17</v>
      </c>
      <c r="N31" s="457"/>
      <c r="O31" s="457"/>
      <c r="P31" s="457"/>
      <c r="R31" s="202"/>
    </row>
    <row r="32" spans="2:18" s="199" customFormat="1" ht="14.45" customHeight="1" x14ac:dyDescent="0.2">
      <c r="B32" s="200"/>
      <c r="E32" s="208" t="s">
        <v>38</v>
      </c>
      <c r="F32" s="209">
        <v>0.2</v>
      </c>
      <c r="G32" s="210" t="s">
        <v>520</v>
      </c>
      <c r="H32" s="462">
        <f>ROUND((SUM(BG95:BG96)+SUM(BG114:BG136)), 2)</f>
        <v>0</v>
      </c>
      <c r="I32" s="457"/>
      <c r="J32" s="457"/>
      <c r="M32" s="462">
        <v>0</v>
      </c>
      <c r="N32" s="457"/>
      <c r="O32" s="457"/>
      <c r="P32" s="457"/>
      <c r="R32" s="202"/>
    </row>
    <row r="33" spans="2:18" s="199" customFormat="1" ht="14.45" customHeight="1" x14ac:dyDescent="0.2">
      <c r="B33" s="200"/>
      <c r="E33" s="208" t="s">
        <v>39</v>
      </c>
      <c r="F33" s="209">
        <v>0.2</v>
      </c>
      <c r="G33" s="210" t="s">
        <v>520</v>
      </c>
      <c r="H33" s="462">
        <f>ROUND((SUM(BH95:BH96)+SUM(BH114:BH136)), 2)</f>
        <v>0</v>
      </c>
      <c r="I33" s="457"/>
      <c r="J33" s="457"/>
      <c r="M33" s="462">
        <v>0</v>
      </c>
      <c r="N33" s="457"/>
      <c r="O33" s="457"/>
      <c r="P33" s="457"/>
      <c r="R33" s="202"/>
    </row>
    <row r="34" spans="2:18" s="199" customFormat="1" ht="14.45" hidden="1" customHeight="1" x14ac:dyDescent="0.2">
      <c r="B34" s="200"/>
      <c r="E34" s="208" t="s">
        <v>40</v>
      </c>
      <c r="F34" s="209">
        <v>0</v>
      </c>
      <c r="G34" s="210" t="s">
        <v>520</v>
      </c>
      <c r="H34" s="462">
        <f>ROUND((SUM(BI95:BI96)+SUM(BI114:BI136)), 2)</f>
        <v>0</v>
      </c>
      <c r="I34" s="457"/>
      <c r="J34" s="457"/>
      <c r="M34" s="462">
        <v>0</v>
      </c>
      <c r="N34" s="457"/>
      <c r="O34" s="457"/>
      <c r="P34" s="457"/>
      <c r="R34" s="202"/>
    </row>
    <row r="35" spans="2:18" s="199" customFormat="1" ht="6.95" customHeight="1" x14ac:dyDescent="0.2">
      <c r="B35" s="200"/>
      <c r="R35" s="202"/>
    </row>
    <row r="36" spans="2:18" s="199" customFormat="1" ht="25.35" customHeight="1" x14ac:dyDescent="0.2">
      <c r="B36" s="200"/>
      <c r="C36" s="211"/>
      <c r="D36" s="212" t="s">
        <v>41</v>
      </c>
      <c r="E36" s="213"/>
      <c r="F36" s="213"/>
      <c r="G36" s="214" t="s">
        <v>42</v>
      </c>
      <c r="H36" s="215" t="s">
        <v>43</v>
      </c>
      <c r="I36" s="213"/>
      <c r="J36" s="213"/>
      <c r="K36" s="213"/>
      <c r="L36" s="463">
        <f>SUM(M30:M34)</f>
        <v>12817.02</v>
      </c>
      <c r="M36" s="463"/>
      <c r="N36" s="463"/>
      <c r="O36" s="463"/>
      <c r="P36" s="464"/>
      <c r="Q36" s="211"/>
      <c r="R36" s="202"/>
    </row>
    <row r="37" spans="2:18" s="199" customFormat="1" ht="14.45" customHeight="1" x14ac:dyDescent="0.2">
      <c r="B37" s="200"/>
      <c r="R37" s="202"/>
    </row>
    <row r="38" spans="2:18" s="199" customFormat="1" ht="14.45" customHeight="1" x14ac:dyDescent="0.2">
      <c r="B38" s="200"/>
      <c r="R38" s="202"/>
    </row>
    <row r="39" spans="2:18" x14ac:dyDescent="0.3">
      <c r="B39" s="195"/>
      <c r="R39" s="196"/>
    </row>
    <row r="40" spans="2:18" x14ac:dyDescent="0.3">
      <c r="B40" s="195"/>
      <c r="R40" s="196"/>
    </row>
    <row r="41" spans="2:18" x14ac:dyDescent="0.3">
      <c r="B41" s="195"/>
      <c r="R41" s="196"/>
    </row>
    <row r="42" spans="2:18" x14ac:dyDescent="0.3">
      <c r="B42" s="195"/>
      <c r="R42" s="196"/>
    </row>
    <row r="43" spans="2:18" x14ac:dyDescent="0.3">
      <c r="B43" s="195"/>
      <c r="R43" s="196"/>
    </row>
    <row r="44" spans="2:18" x14ac:dyDescent="0.3">
      <c r="B44" s="195"/>
      <c r="R44" s="196"/>
    </row>
    <row r="45" spans="2:18" x14ac:dyDescent="0.3">
      <c r="B45" s="195"/>
      <c r="R45" s="196"/>
    </row>
    <row r="46" spans="2:18" x14ac:dyDescent="0.3">
      <c r="B46" s="195"/>
      <c r="R46" s="196"/>
    </row>
    <row r="47" spans="2:18" x14ac:dyDescent="0.3">
      <c r="B47" s="195"/>
      <c r="R47" s="196"/>
    </row>
    <row r="48" spans="2:18" s="199" customFormat="1" ht="15" x14ac:dyDescent="0.2">
      <c r="B48" s="200"/>
      <c r="D48" s="216" t="s">
        <v>44</v>
      </c>
      <c r="E48" s="204"/>
      <c r="F48" s="204"/>
      <c r="G48" s="204"/>
      <c r="H48" s="217"/>
      <c r="J48" s="216" t="s">
        <v>45</v>
      </c>
      <c r="K48" s="204"/>
      <c r="L48" s="204"/>
      <c r="M48" s="204"/>
      <c r="N48" s="204"/>
      <c r="O48" s="204"/>
      <c r="P48" s="217"/>
      <c r="R48" s="202"/>
    </row>
    <row r="49" spans="2:18" x14ac:dyDescent="0.3">
      <c r="B49" s="195"/>
      <c r="D49" s="218"/>
      <c r="H49" s="219"/>
      <c r="J49" s="218"/>
      <c r="P49" s="219"/>
      <c r="R49" s="196"/>
    </row>
    <row r="50" spans="2:18" x14ac:dyDescent="0.3">
      <c r="B50" s="195"/>
      <c r="D50" s="218"/>
      <c r="H50" s="219"/>
      <c r="J50" s="218"/>
      <c r="P50" s="219"/>
      <c r="R50" s="196"/>
    </row>
    <row r="51" spans="2:18" x14ac:dyDescent="0.3">
      <c r="B51" s="195"/>
      <c r="D51" s="218"/>
      <c r="H51" s="219"/>
      <c r="J51" s="218"/>
      <c r="P51" s="219"/>
      <c r="R51" s="196"/>
    </row>
    <row r="52" spans="2:18" x14ac:dyDescent="0.3">
      <c r="B52" s="195"/>
      <c r="D52" s="218"/>
      <c r="H52" s="219"/>
      <c r="J52" s="218"/>
      <c r="P52" s="219"/>
      <c r="R52" s="196"/>
    </row>
    <row r="53" spans="2:18" x14ac:dyDescent="0.3">
      <c r="B53" s="195"/>
      <c r="D53" s="218"/>
      <c r="H53" s="219"/>
      <c r="J53" s="218"/>
      <c r="P53" s="219"/>
      <c r="R53" s="196"/>
    </row>
    <row r="54" spans="2:18" x14ac:dyDescent="0.3">
      <c r="B54" s="195"/>
      <c r="D54" s="218"/>
      <c r="H54" s="219"/>
      <c r="J54" s="218"/>
      <c r="P54" s="219"/>
      <c r="R54" s="196"/>
    </row>
    <row r="55" spans="2:18" x14ac:dyDescent="0.3">
      <c r="B55" s="195"/>
      <c r="D55" s="218"/>
      <c r="H55" s="219"/>
      <c r="J55" s="218"/>
      <c r="P55" s="219"/>
      <c r="R55" s="196"/>
    </row>
    <row r="56" spans="2:18" x14ac:dyDescent="0.3">
      <c r="B56" s="195"/>
      <c r="D56" s="218"/>
      <c r="H56" s="219"/>
      <c r="J56" s="218"/>
      <c r="P56" s="219"/>
      <c r="R56" s="196"/>
    </row>
    <row r="57" spans="2:18" s="199" customFormat="1" ht="15" x14ac:dyDescent="0.2">
      <c r="B57" s="200"/>
      <c r="D57" s="220" t="s">
        <v>46</v>
      </c>
      <c r="E57" s="221"/>
      <c r="F57" s="221"/>
      <c r="G57" s="222" t="s">
        <v>47</v>
      </c>
      <c r="H57" s="223"/>
      <c r="J57" s="220" t="s">
        <v>46</v>
      </c>
      <c r="K57" s="221"/>
      <c r="L57" s="221"/>
      <c r="M57" s="221"/>
      <c r="N57" s="222" t="s">
        <v>47</v>
      </c>
      <c r="O57" s="221"/>
      <c r="P57" s="223"/>
      <c r="R57" s="202"/>
    </row>
    <row r="58" spans="2:18" x14ac:dyDescent="0.3">
      <c r="B58" s="195"/>
      <c r="R58" s="196"/>
    </row>
    <row r="59" spans="2:18" s="199" customFormat="1" ht="15" x14ac:dyDescent="0.2">
      <c r="B59" s="200"/>
      <c r="D59" s="216" t="s">
        <v>48</v>
      </c>
      <c r="E59" s="204"/>
      <c r="F59" s="204"/>
      <c r="G59" s="204"/>
      <c r="H59" s="217"/>
      <c r="J59" s="216" t="s">
        <v>49</v>
      </c>
      <c r="K59" s="204"/>
      <c r="L59" s="204"/>
      <c r="M59" s="204"/>
      <c r="N59" s="204"/>
      <c r="O59" s="204"/>
      <c r="P59" s="217"/>
      <c r="R59" s="202"/>
    </row>
    <row r="60" spans="2:18" x14ac:dyDescent="0.3">
      <c r="B60" s="195"/>
      <c r="D60" s="218"/>
      <c r="H60" s="219"/>
      <c r="J60" s="218"/>
      <c r="P60" s="219"/>
      <c r="R60" s="196"/>
    </row>
    <row r="61" spans="2:18" x14ac:dyDescent="0.3">
      <c r="B61" s="195"/>
      <c r="D61" s="218"/>
      <c r="H61" s="219"/>
      <c r="J61" s="218"/>
      <c r="P61" s="219"/>
      <c r="R61" s="196"/>
    </row>
    <row r="62" spans="2:18" x14ac:dyDescent="0.3">
      <c r="B62" s="195"/>
      <c r="D62" s="218"/>
      <c r="H62" s="219"/>
      <c r="J62" s="218"/>
      <c r="P62" s="219"/>
      <c r="R62" s="196"/>
    </row>
    <row r="63" spans="2:18" x14ac:dyDescent="0.3">
      <c r="B63" s="195"/>
      <c r="D63" s="218"/>
      <c r="H63" s="219"/>
      <c r="J63" s="218"/>
      <c r="P63" s="219"/>
      <c r="R63" s="196"/>
    </row>
    <row r="64" spans="2:18" x14ac:dyDescent="0.3">
      <c r="B64" s="195"/>
      <c r="D64" s="218"/>
      <c r="H64" s="219"/>
      <c r="J64" s="218"/>
      <c r="P64" s="219"/>
      <c r="R64" s="196"/>
    </row>
    <row r="65" spans="2:18" x14ac:dyDescent="0.3">
      <c r="B65" s="195"/>
      <c r="D65" s="218"/>
      <c r="H65" s="219"/>
      <c r="J65" s="218"/>
      <c r="P65" s="219"/>
      <c r="R65" s="196"/>
    </row>
    <row r="66" spans="2:18" x14ac:dyDescent="0.3">
      <c r="B66" s="195"/>
      <c r="D66" s="218"/>
      <c r="H66" s="219"/>
      <c r="J66" s="218"/>
      <c r="P66" s="219"/>
      <c r="R66" s="196"/>
    </row>
    <row r="67" spans="2:18" x14ac:dyDescent="0.3">
      <c r="B67" s="195"/>
      <c r="D67" s="218"/>
      <c r="H67" s="219"/>
      <c r="J67" s="218"/>
      <c r="P67" s="219"/>
      <c r="R67" s="196"/>
    </row>
    <row r="68" spans="2:18" s="199" customFormat="1" ht="15" x14ac:dyDescent="0.2">
      <c r="B68" s="200"/>
      <c r="D68" s="220" t="s">
        <v>46</v>
      </c>
      <c r="E68" s="221"/>
      <c r="F68" s="221"/>
      <c r="G68" s="222" t="s">
        <v>47</v>
      </c>
      <c r="H68" s="223"/>
      <c r="J68" s="220" t="s">
        <v>46</v>
      </c>
      <c r="K68" s="221"/>
      <c r="L68" s="221"/>
      <c r="M68" s="221"/>
      <c r="N68" s="222" t="s">
        <v>47</v>
      </c>
      <c r="O68" s="221"/>
      <c r="P68" s="223"/>
      <c r="R68" s="202"/>
    </row>
    <row r="69" spans="2:18" s="199" customFormat="1" ht="14.45" customHeight="1" x14ac:dyDescent="0.2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6"/>
    </row>
    <row r="73" spans="2:18" s="199" customFormat="1" ht="6.95" customHeight="1" x14ac:dyDescent="0.2"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9"/>
    </row>
    <row r="74" spans="2:18" s="199" customFormat="1" ht="36.950000000000003" customHeight="1" x14ac:dyDescent="0.2">
      <c r="B74" s="200"/>
      <c r="C74" s="452" t="s">
        <v>89</v>
      </c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202"/>
    </row>
    <row r="75" spans="2:18" s="199" customFormat="1" ht="6.95" customHeight="1" x14ac:dyDescent="0.2">
      <c r="B75" s="200"/>
      <c r="R75" s="202"/>
    </row>
    <row r="76" spans="2:18" s="199" customFormat="1" ht="30" customHeight="1" x14ac:dyDescent="0.2">
      <c r="B76" s="200"/>
      <c r="C76" s="198" t="s">
        <v>12</v>
      </c>
      <c r="F76" s="454" t="str">
        <f>F6</f>
        <v>Rekonštrukcia a modernizácia cesty II/499 v úseku cesty horského priechodu Havran</v>
      </c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R76" s="202"/>
    </row>
    <row r="77" spans="2:18" s="199" customFormat="1" ht="36.950000000000003" customHeight="1" x14ac:dyDescent="0.2">
      <c r="B77" s="200"/>
      <c r="C77" s="230" t="s">
        <v>86</v>
      </c>
      <c r="F77" s="472" t="str">
        <f>F7</f>
        <v>SO 205 - Gabiónový múr v km 1,3440-3,600 cesty II/499 vľavo</v>
      </c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R77" s="202"/>
    </row>
    <row r="78" spans="2:18" s="199" customFormat="1" ht="6.95" customHeight="1" x14ac:dyDescent="0.2">
      <c r="B78" s="200"/>
      <c r="R78" s="202"/>
    </row>
    <row r="79" spans="2:18" s="199" customFormat="1" ht="18" customHeight="1" x14ac:dyDescent="0.2">
      <c r="B79" s="200"/>
      <c r="C79" s="198" t="s">
        <v>15</v>
      </c>
      <c r="F79" s="203" t="str">
        <f>F9</f>
        <v xml:space="preserve"> </v>
      </c>
      <c r="K79" s="198" t="s">
        <v>17</v>
      </c>
      <c r="M79" s="461" t="str">
        <f>IF(O9="","",O9)</f>
        <v/>
      </c>
      <c r="N79" s="461"/>
      <c r="O79" s="461"/>
      <c r="P79" s="461"/>
      <c r="R79" s="202"/>
    </row>
    <row r="80" spans="2:18" s="199" customFormat="1" ht="6.95" customHeight="1" x14ac:dyDescent="0.2">
      <c r="B80" s="200"/>
      <c r="R80" s="202"/>
    </row>
    <row r="81" spans="2:47" s="199" customFormat="1" ht="15" x14ac:dyDescent="0.2">
      <c r="B81" s="200"/>
      <c r="C81" s="198" t="s">
        <v>18</v>
      </c>
      <c r="F81" s="203" t="str">
        <f>E12</f>
        <v>Trnavský samosprávny kraj</v>
      </c>
      <c r="K81" s="198" t="s">
        <v>27</v>
      </c>
      <c r="M81" s="458" t="str">
        <f>E18</f>
        <v xml:space="preserve"> </v>
      </c>
      <c r="N81" s="458"/>
      <c r="O81" s="458"/>
      <c r="P81" s="458"/>
      <c r="Q81" s="458"/>
      <c r="R81" s="202"/>
    </row>
    <row r="82" spans="2:47" s="199" customFormat="1" ht="14.45" customHeight="1" x14ac:dyDescent="0.2">
      <c r="B82" s="200"/>
      <c r="C82" s="198" t="s">
        <v>23</v>
      </c>
      <c r="F82" s="203" t="str">
        <f>IF(E15="","",E15)</f>
        <v>Swietelsky-Slovakia spol. s r.o.</v>
      </c>
      <c r="K82" s="198" t="s">
        <v>29</v>
      </c>
      <c r="M82" s="458" t="str">
        <f>E21</f>
        <v/>
      </c>
      <c r="N82" s="458"/>
      <c r="O82" s="458"/>
      <c r="P82" s="458"/>
      <c r="Q82" s="458"/>
      <c r="R82" s="202"/>
    </row>
    <row r="83" spans="2:47" s="199" customFormat="1" ht="10.35" customHeight="1" x14ac:dyDescent="0.2">
      <c r="B83" s="200"/>
      <c r="R83" s="202"/>
    </row>
    <row r="84" spans="2:47" s="199" customFormat="1" ht="29.25" customHeight="1" x14ac:dyDescent="0.2">
      <c r="B84" s="200"/>
      <c r="C84" s="473" t="s">
        <v>521</v>
      </c>
      <c r="D84" s="474"/>
      <c r="E84" s="474"/>
      <c r="F84" s="474"/>
      <c r="G84" s="474"/>
      <c r="H84" s="211"/>
      <c r="I84" s="211"/>
      <c r="J84" s="211"/>
      <c r="K84" s="211"/>
      <c r="L84" s="211"/>
      <c r="M84" s="211"/>
      <c r="N84" s="473" t="s">
        <v>91</v>
      </c>
      <c r="O84" s="474"/>
      <c r="P84" s="474"/>
      <c r="Q84" s="474"/>
      <c r="R84" s="202"/>
    </row>
    <row r="85" spans="2:47" s="199" customFormat="1" ht="10.35" customHeight="1" x14ac:dyDescent="0.2">
      <c r="B85" s="200"/>
      <c r="R85" s="202"/>
    </row>
    <row r="86" spans="2:47" s="199" customFormat="1" ht="29.25" customHeight="1" x14ac:dyDescent="0.2">
      <c r="B86" s="200"/>
      <c r="C86" s="231" t="s">
        <v>522</v>
      </c>
      <c r="N86" s="466">
        <f>N114</f>
        <v>10680.85</v>
      </c>
      <c r="O86" s="467"/>
      <c r="P86" s="467"/>
      <c r="Q86" s="467"/>
      <c r="R86" s="202"/>
      <c r="AU86" s="191" t="s">
        <v>93</v>
      </c>
    </row>
    <row r="87" spans="2:47" s="233" customFormat="1" ht="24.95" customHeight="1" x14ac:dyDescent="0.2">
      <c r="B87" s="232"/>
      <c r="D87" s="234" t="s">
        <v>94</v>
      </c>
      <c r="N87" s="468">
        <f>N115</f>
        <v>10680.85</v>
      </c>
      <c r="O87" s="469"/>
      <c r="P87" s="469"/>
      <c r="Q87" s="469"/>
      <c r="R87" s="235"/>
    </row>
    <row r="88" spans="2:47" s="237" customFormat="1" ht="19.899999999999999" customHeight="1" x14ac:dyDescent="0.2">
      <c r="B88" s="236"/>
      <c r="D88" s="238" t="s">
        <v>95</v>
      </c>
      <c r="N88" s="470">
        <f>N116</f>
        <v>2707.0099999999998</v>
      </c>
      <c r="O88" s="471"/>
      <c r="P88" s="471"/>
      <c r="Q88" s="471"/>
      <c r="R88" s="239"/>
    </row>
    <row r="89" spans="2:47" s="237" customFormat="1" ht="19.899999999999999" customHeight="1" x14ac:dyDescent="0.2">
      <c r="B89" s="236"/>
      <c r="D89" s="238" t="s">
        <v>96</v>
      </c>
      <c r="N89" s="470">
        <f>N122</f>
        <v>666.12</v>
      </c>
      <c r="O89" s="471"/>
      <c r="P89" s="471"/>
      <c r="Q89" s="471"/>
      <c r="R89" s="239"/>
    </row>
    <row r="90" spans="2:47" s="237" customFormat="1" ht="19.899999999999999" customHeight="1" x14ac:dyDescent="0.2">
      <c r="B90" s="236"/>
      <c r="D90" s="238" t="s">
        <v>97</v>
      </c>
      <c r="N90" s="470">
        <f>N126</f>
        <v>3219.3</v>
      </c>
      <c r="O90" s="471"/>
      <c r="P90" s="471"/>
      <c r="Q90" s="471"/>
      <c r="R90" s="239"/>
    </row>
    <row r="91" spans="2:47" s="237" customFormat="1" ht="19.899999999999999" customHeight="1" x14ac:dyDescent="0.2">
      <c r="B91" s="236"/>
      <c r="D91" s="238" t="s">
        <v>99</v>
      </c>
      <c r="N91" s="470">
        <f>N130</f>
        <v>3674.71</v>
      </c>
      <c r="O91" s="471"/>
      <c r="P91" s="471"/>
      <c r="Q91" s="471"/>
      <c r="R91" s="239"/>
    </row>
    <row r="92" spans="2:47" s="237" customFormat="1" ht="19.899999999999999" customHeight="1" x14ac:dyDescent="0.2">
      <c r="B92" s="236"/>
      <c r="D92" s="238" t="s">
        <v>101</v>
      </c>
      <c r="N92" s="470">
        <f>N133</f>
        <v>411.6</v>
      </c>
      <c r="O92" s="471"/>
      <c r="P92" s="471"/>
      <c r="Q92" s="471"/>
      <c r="R92" s="239"/>
    </row>
    <row r="93" spans="2:47" s="237" customFormat="1" ht="19.899999999999999" customHeight="1" x14ac:dyDescent="0.2">
      <c r="B93" s="236"/>
      <c r="D93" s="238" t="s">
        <v>102</v>
      </c>
      <c r="N93" s="470">
        <f>N135</f>
        <v>2.11</v>
      </c>
      <c r="O93" s="471"/>
      <c r="P93" s="471"/>
      <c r="Q93" s="471"/>
      <c r="R93" s="239"/>
    </row>
    <row r="94" spans="2:47" s="199" customFormat="1" ht="21.75" customHeight="1" x14ac:dyDescent="0.2">
      <c r="B94" s="200"/>
      <c r="R94" s="202"/>
    </row>
    <row r="95" spans="2:47" s="199" customFormat="1" ht="29.25" customHeight="1" x14ac:dyDescent="0.2">
      <c r="B95" s="200"/>
      <c r="C95" s="231" t="s">
        <v>523</v>
      </c>
      <c r="N95" s="467">
        <v>0</v>
      </c>
      <c r="O95" s="480"/>
      <c r="P95" s="480"/>
      <c r="Q95" s="480"/>
      <c r="R95" s="202"/>
      <c r="T95" s="240"/>
      <c r="U95" s="241" t="s">
        <v>35</v>
      </c>
    </row>
    <row r="96" spans="2:47" s="199" customFormat="1" ht="18" customHeight="1" x14ac:dyDescent="0.2">
      <c r="B96" s="200"/>
      <c r="R96" s="202"/>
    </row>
    <row r="97" spans="2:18" s="199" customFormat="1" ht="29.25" customHeight="1" x14ac:dyDescent="0.2">
      <c r="B97" s="200"/>
      <c r="C97" s="242" t="s">
        <v>524</v>
      </c>
      <c r="D97" s="211"/>
      <c r="E97" s="211"/>
      <c r="F97" s="211"/>
      <c r="G97" s="211"/>
      <c r="H97" s="211"/>
      <c r="I97" s="211"/>
      <c r="J97" s="211"/>
      <c r="K97" s="211"/>
      <c r="L97" s="481">
        <f>ROUND(SUM(N86+N95),2)</f>
        <v>10680.85</v>
      </c>
      <c r="M97" s="481"/>
      <c r="N97" s="481"/>
      <c r="O97" s="481"/>
      <c r="P97" s="481"/>
      <c r="Q97" s="481"/>
      <c r="R97" s="202"/>
    </row>
    <row r="98" spans="2:18" s="199" customFormat="1" ht="6.95" customHeight="1" x14ac:dyDescent="0.2">
      <c r="B98" s="224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6"/>
    </row>
    <row r="102" spans="2:18" s="199" customFormat="1" ht="6.95" customHeight="1" x14ac:dyDescent="0.2">
      <c r="B102" s="227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29"/>
    </row>
    <row r="103" spans="2:18" s="199" customFormat="1" ht="36.950000000000003" customHeight="1" x14ac:dyDescent="0.2">
      <c r="B103" s="200"/>
      <c r="C103" s="482" t="s">
        <v>105</v>
      </c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202"/>
    </row>
    <row r="104" spans="2:18" s="199" customFormat="1" ht="6.95" customHeight="1" x14ac:dyDescent="0.2">
      <c r="B104" s="200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02"/>
    </row>
    <row r="105" spans="2:18" s="199" customFormat="1" ht="30" customHeight="1" x14ac:dyDescent="0.2">
      <c r="B105" s="200"/>
      <c r="C105" s="244" t="s">
        <v>12</v>
      </c>
      <c r="D105" s="243"/>
      <c r="E105" s="243"/>
      <c r="F105" s="484" t="s">
        <v>525</v>
      </c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243"/>
      <c r="R105" s="202"/>
    </row>
    <row r="106" spans="2:18" s="199" customFormat="1" ht="36.950000000000003" customHeight="1" x14ac:dyDescent="0.2">
      <c r="B106" s="200"/>
      <c r="C106" s="245" t="s">
        <v>86</v>
      </c>
      <c r="D106" s="243"/>
      <c r="E106" s="243"/>
      <c r="F106" s="475" t="str">
        <f>F7</f>
        <v>SO 205 - Gabiónový múr v km 1,3440-3,600 cesty II/499 vľavo</v>
      </c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243"/>
      <c r="R106" s="202"/>
    </row>
    <row r="107" spans="2:18" s="199" customFormat="1" ht="6.95" customHeight="1" x14ac:dyDescent="0.2">
      <c r="B107" s="200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02"/>
    </row>
    <row r="108" spans="2:18" s="199" customFormat="1" ht="18" customHeight="1" x14ac:dyDescent="0.2">
      <c r="B108" s="200"/>
      <c r="C108" s="244" t="s">
        <v>15</v>
      </c>
      <c r="D108" s="243"/>
      <c r="E108" s="243"/>
      <c r="F108" s="244" t="str">
        <f>F9</f>
        <v xml:space="preserve"> </v>
      </c>
      <c r="G108" s="243"/>
      <c r="H108" s="243"/>
      <c r="I108" s="243"/>
      <c r="J108" s="243"/>
      <c r="K108" s="244"/>
      <c r="L108" s="243"/>
      <c r="M108" s="476"/>
      <c r="N108" s="476"/>
      <c r="O108" s="476"/>
      <c r="P108" s="476"/>
      <c r="Q108" s="243"/>
      <c r="R108" s="202"/>
    </row>
    <row r="109" spans="2:18" s="199" customFormat="1" ht="6.95" customHeight="1" x14ac:dyDescent="0.2">
      <c r="B109" s="200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02"/>
    </row>
    <row r="110" spans="2:18" s="199" customFormat="1" ht="15" x14ac:dyDescent="0.2">
      <c r="B110" s="200"/>
      <c r="C110" s="244" t="s">
        <v>18</v>
      </c>
      <c r="D110" s="243"/>
      <c r="E110" s="243"/>
      <c r="F110" s="244" t="str">
        <f>E12</f>
        <v>Trnavský samosprávny kraj</v>
      </c>
      <c r="G110" s="243"/>
      <c r="H110" s="243"/>
      <c r="I110" s="243"/>
      <c r="J110" s="243"/>
      <c r="K110" s="244"/>
      <c r="L110" s="243"/>
      <c r="M110" s="477"/>
      <c r="N110" s="477"/>
      <c r="O110" s="477"/>
      <c r="P110" s="477"/>
      <c r="Q110" s="477"/>
      <c r="R110" s="202"/>
    </row>
    <row r="111" spans="2:18" s="199" customFormat="1" ht="14.45" customHeight="1" x14ac:dyDescent="0.2">
      <c r="B111" s="200"/>
      <c r="C111" s="244" t="s">
        <v>23</v>
      </c>
      <c r="D111" s="243"/>
      <c r="E111" s="243"/>
      <c r="F111" s="244" t="str">
        <f>IF(E15="","",E15)</f>
        <v>Swietelsky-Slovakia spol. s r.o.</v>
      </c>
      <c r="G111" s="243"/>
      <c r="H111" s="243"/>
      <c r="I111" s="243"/>
      <c r="J111" s="243"/>
      <c r="K111" s="244"/>
      <c r="L111" s="243"/>
      <c r="M111" s="477"/>
      <c r="N111" s="477"/>
      <c r="O111" s="477"/>
      <c r="P111" s="477"/>
      <c r="Q111" s="477"/>
      <c r="R111" s="202"/>
    </row>
    <row r="112" spans="2:18" s="199" customFormat="1" ht="10.35" customHeight="1" x14ac:dyDescent="0.2">
      <c r="B112" s="200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02"/>
    </row>
    <row r="113" spans="2:65" s="250" customFormat="1" ht="29.25" customHeight="1" x14ac:dyDescent="0.2">
      <c r="B113" s="246"/>
      <c r="C113" s="247" t="s">
        <v>106</v>
      </c>
      <c r="D113" s="248" t="s">
        <v>56</v>
      </c>
      <c r="E113" s="248" t="s">
        <v>52</v>
      </c>
      <c r="F113" s="478" t="s">
        <v>53</v>
      </c>
      <c r="G113" s="478"/>
      <c r="H113" s="478"/>
      <c r="I113" s="478"/>
      <c r="J113" s="248" t="s">
        <v>107</v>
      </c>
      <c r="K113" s="248" t="s">
        <v>108</v>
      </c>
      <c r="L113" s="478" t="s">
        <v>109</v>
      </c>
      <c r="M113" s="478"/>
      <c r="N113" s="478" t="s">
        <v>91</v>
      </c>
      <c r="O113" s="478"/>
      <c r="P113" s="478"/>
      <c r="Q113" s="479"/>
      <c r="R113" s="249"/>
      <c r="T113" s="251" t="s">
        <v>526</v>
      </c>
      <c r="U113" s="252" t="s">
        <v>35</v>
      </c>
      <c r="V113" s="252" t="s">
        <v>111</v>
      </c>
      <c r="W113" s="252" t="s">
        <v>112</v>
      </c>
      <c r="X113" s="252" t="s">
        <v>527</v>
      </c>
      <c r="Y113" s="252" t="s">
        <v>528</v>
      </c>
      <c r="Z113" s="252" t="s">
        <v>115</v>
      </c>
      <c r="AA113" s="253" t="s">
        <v>116</v>
      </c>
    </row>
    <row r="114" spans="2:65" s="199" customFormat="1" ht="29.25" customHeight="1" x14ac:dyDescent="0.35">
      <c r="B114" s="200"/>
      <c r="C114" s="245" t="s">
        <v>92</v>
      </c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487">
        <f>BK114</f>
        <v>10680.85</v>
      </c>
      <c r="O114" s="488"/>
      <c r="P114" s="488"/>
      <c r="Q114" s="488"/>
      <c r="R114" s="202"/>
      <c r="T114" s="254"/>
      <c r="U114" s="204"/>
      <c r="V114" s="204"/>
      <c r="W114" s="255">
        <f>W115</f>
        <v>244.29974999999999</v>
      </c>
      <c r="X114" s="204"/>
      <c r="Y114" s="255">
        <f>Y115</f>
        <v>103.97272949999999</v>
      </c>
      <c r="Z114" s="204"/>
      <c r="AA114" s="256">
        <f>AA115</f>
        <v>0</v>
      </c>
      <c r="AC114" s="280">
        <f>N114</f>
        <v>10680.85</v>
      </c>
      <c r="AT114" s="191" t="s">
        <v>70</v>
      </c>
      <c r="AU114" s="191" t="s">
        <v>93</v>
      </c>
      <c r="BK114" s="257">
        <f>BK115</f>
        <v>10680.85</v>
      </c>
    </row>
    <row r="115" spans="2:65" s="262" customFormat="1" ht="37.35" customHeight="1" x14ac:dyDescent="0.35">
      <c r="B115" s="258"/>
      <c r="C115" s="259"/>
      <c r="D115" s="260" t="s">
        <v>94</v>
      </c>
      <c r="E115" s="260"/>
      <c r="F115" s="260"/>
      <c r="G115" s="260"/>
      <c r="H115" s="260"/>
      <c r="I115" s="260"/>
      <c r="J115" s="260"/>
      <c r="K115" s="260"/>
      <c r="L115" s="260"/>
      <c r="M115" s="260"/>
      <c r="N115" s="489">
        <f>BK115</f>
        <v>10680.85</v>
      </c>
      <c r="O115" s="490"/>
      <c r="P115" s="490"/>
      <c r="Q115" s="490"/>
      <c r="R115" s="261"/>
      <c r="T115" s="263"/>
      <c r="W115" s="264">
        <f>W116+W122+W126+W130+W133+W135</f>
        <v>244.29974999999999</v>
      </c>
      <c r="Y115" s="264">
        <f>Y116+Y122+Y126+Y130+Y133+Y135</f>
        <v>103.97272949999999</v>
      </c>
      <c r="AA115" s="265">
        <f>AA116+AA122+AA126+AA130+AA133+AA135</f>
        <v>0</v>
      </c>
      <c r="AR115" s="266" t="s">
        <v>78</v>
      </c>
      <c r="AT115" s="267" t="s">
        <v>70</v>
      </c>
      <c r="AU115" s="267" t="s">
        <v>71</v>
      </c>
      <c r="AY115" s="266" t="s">
        <v>119</v>
      </c>
      <c r="BK115" s="268">
        <f>BK116+BK122+BK126+BK130+BK133+BK135</f>
        <v>10680.85</v>
      </c>
    </row>
    <row r="116" spans="2:65" s="262" customFormat="1" ht="19.899999999999999" customHeight="1" x14ac:dyDescent="0.3">
      <c r="B116" s="258"/>
      <c r="C116" s="259"/>
      <c r="D116" s="269" t="s">
        <v>95</v>
      </c>
      <c r="E116" s="269"/>
      <c r="F116" s="269"/>
      <c r="G116" s="269"/>
      <c r="H116" s="269"/>
      <c r="I116" s="269"/>
      <c r="J116" s="269"/>
      <c r="K116" s="269"/>
      <c r="L116" s="269"/>
      <c r="M116" s="269"/>
      <c r="N116" s="491">
        <f>BK116</f>
        <v>2707.0099999999998</v>
      </c>
      <c r="O116" s="492"/>
      <c r="P116" s="492"/>
      <c r="Q116" s="492"/>
      <c r="R116" s="261"/>
      <c r="T116" s="263"/>
      <c r="W116" s="264">
        <f>SUM(W117:W121)</f>
        <v>110.17709999999998</v>
      </c>
      <c r="Y116" s="264">
        <f>SUM(Y117:Y121)</f>
        <v>0</v>
      </c>
      <c r="AA116" s="265">
        <f>SUM(AA117:AA121)</f>
        <v>0</v>
      </c>
      <c r="AR116" s="266" t="s">
        <v>78</v>
      </c>
      <c r="AT116" s="267" t="s">
        <v>70</v>
      </c>
      <c r="AU116" s="267" t="s">
        <v>78</v>
      </c>
      <c r="AY116" s="266" t="s">
        <v>119</v>
      </c>
      <c r="BK116" s="268">
        <f>SUM(BK117:BK121)</f>
        <v>2707.0099999999998</v>
      </c>
    </row>
    <row r="117" spans="2:65" s="199" customFormat="1" ht="25.5" customHeight="1" x14ac:dyDescent="0.2">
      <c r="B117" s="270"/>
      <c r="C117" s="271" t="s">
        <v>78</v>
      </c>
      <c r="D117" s="271" t="s">
        <v>121</v>
      </c>
      <c r="E117" s="272" t="s">
        <v>492</v>
      </c>
      <c r="F117" s="485" t="s">
        <v>493</v>
      </c>
      <c r="G117" s="485"/>
      <c r="H117" s="485"/>
      <c r="I117" s="485"/>
      <c r="J117" s="273" t="s">
        <v>148</v>
      </c>
      <c r="K117" s="274">
        <v>114.75</v>
      </c>
      <c r="L117" s="486">
        <v>4.3099999999999996</v>
      </c>
      <c r="M117" s="486"/>
      <c r="N117" s="486">
        <f>ROUND(L117*K117,2)</f>
        <v>494.57</v>
      </c>
      <c r="O117" s="486"/>
      <c r="P117" s="486"/>
      <c r="Q117" s="486"/>
      <c r="R117" s="275"/>
      <c r="T117" s="276" t="s">
        <v>1</v>
      </c>
      <c r="U117" s="277" t="s">
        <v>37</v>
      </c>
      <c r="V117" s="278">
        <v>0.83799999999999997</v>
      </c>
      <c r="W117" s="278">
        <f>V117*K117</f>
        <v>96.160499999999999</v>
      </c>
      <c r="X117" s="278">
        <v>0</v>
      </c>
      <c r="Y117" s="278">
        <f>X117*K117</f>
        <v>0</v>
      </c>
      <c r="Z117" s="278">
        <v>0</v>
      </c>
      <c r="AA117" s="279">
        <f>Z117*K117</f>
        <v>0</v>
      </c>
      <c r="AR117" s="191" t="s">
        <v>125</v>
      </c>
      <c r="AT117" s="191" t="s">
        <v>121</v>
      </c>
      <c r="AU117" s="191" t="s">
        <v>82</v>
      </c>
      <c r="AY117" s="191" t="s">
        <v>119</v>
      </c>
      <c r="BE117" s="280">
        <f>IF(U117="základná",N117,0)</f>
        <v>0</v>
      </c>
      <c r="BF117" s="280">
        <f>IF(U117="znížená",N117,0)</f>
        <v>494.57</v>
      </c>
      <c r="BG117" s="280">
        <f>IF(U117="zákl. prenesená",N117,0)</f>
        <v>0</v>
      </c>
      <c r="BH117" s="280">
        <f>IF(U117="zníž. prenesená",N117,0)</f>
        <v>0</v>
      </c>
      <c r="BI117" s="280">
        <f>IF(U117="nulová",N117,0)</f>
        <v>0</v>
      </c>
      <c r="BJ117" s="191" t="s">
        <v>82</v>
      </c>
      <c r="BK117" s="280">
        <f>ROUND(L117*K117,2)</f>
        <v>494.57</v>
      </c>
      <c r="BL117" s="191" t="s">
        <v>125</v>
      </c>
      <c r="BM117" s="191" t="s">
        <v>82</v>
      </c>
    </row>
    <row r="118" spans="2:65" s="199" customFormat="1" ht="25.5" customHeight="1" x14ac:dyDescent="0.2">
      <c r="B118" s="270"/>
      <c r="C118" s="271" t="s">
        <v>82</v>
      </c>
      <c r="D118" s="271" t="s">
        <v>121</v>
      </c>
      <c r="E118" s="272" t="s">
        <v>494</v>
      </c>
      <c r="F118" s="485" t="s">
        <v>495</v>
      </c>
      <c r="G118" s="485"/>
      <c r="H118" s="485"/>
      <c r="I118" s="485"/>
      <c r="J118" s="273" t="s">
        <v>148</v>
      </c>
      <c r="K118" s="274">
        <v>34.424999999999997</v>
      </c>
      <c r="L118" s="486">
        <v>1.32</v>
      </c>
      <c r="M118" s="486"/>
      <c r="N118" s="486">
        <f>ROUND(L118*K118,2)</f>
        <v>45.44</v>
      </c>
      <c r="O118" s="486"/>
      <c r="P118" s="486"/>
      <c r="Q118" s="486"/>
      <c r="R118" s="275"/>
      <c r="T118" s="276" t="s">
        <v>1</v>
      </c>
      <c r="U118" s="277" t="s">
        <v>37</v>
      </c>
      <c r="V118" s="278">
        <v>4.2000000000000003E-2</v>
      </c>
      <c r="W118" s="278">
        <f>V118*K118</f>
        <v>1.4458500000000001</v>
      </c>
      <c r="X118" s="278">
        <v>0</v>
      </c>
      <c r="Y118" s="278">
        <f>X118*K118</f>
        <v>0</v>
      </c>
      <c r="Z118" s="278">
        <v>0</v>
      </c>
      <c r="AA118" s="279">
        <f>Z118*K118</f>
        <v>0</v>
      </c>
      <c r="AR118" s="191" t="s">
        <v>125</v>
      </c>
      <c r="AT118" s="191" t="s">
        <v>121</v>
      </c>
      <c r="AU118" s="191" t="s">
        <v>82</v>
      </c>
      <c r="AY118" s="191" t="s">
        <v>119</v>
      </c>
      <c r="BE118" s="280">
        <f>IF(U118="základná",N118,0)</f>
        <v>0</v>
      </c>
      <c r="BF118" s="280">
        <f>IF(U118="znížená",N118,0)</f>
        <v>45.44</v>
      </c>
      <c r="BG118" s="280">
        <f>IF(U118="zákl. prenesená",N118,0)</f>
        <v>0</v>
      </c>
      <c r="BH118" s="280">
        <f>IF(U118="zníž. prenesená",N118,0)</f>
        <v>0</v>
      </c>
      <c r="BI118" s="280">
        <f>IF(U118="nulová",N118,0)</f>
        <v>0</v>
      </c>
      <c r="BJ118" s="191" t="s">
        <v>82</v>
      </c>
      <c r="BK118" s="280">
        <f>ROUND(L118*K118,2)</f>
        <v>45.44</v>
      </c>
      <c r="BL118" s="191" t="s">
        <v>125</v>
      </c>
      <c r="BM118" s="191" t="s">
        <v>125</v>
      </c>
    </row>
    <row r="119" spans="2:65" s="199" customFormat="1" ht="38.25" customHeight="1" x14ac:dyDescent="0.2">
      <c r="B119" s="270"/>
      <c r="C119" s="271" t="s">
        <v>128</v>
      </c>
      <c r="D119" s="271" t="s">
        <v>121</v>
      </c>
      <c r="E119" s="272" t="s">
        <v>175</v>
      </c>
      <c r="F119" s="485" t="s">
        <v>176</v>
      </c>
      <c r="G119" s="485"/>
      <c r="H119" s="485"/>
      <c r="I119" s="485"/>
      <c r="J119" s="273" t="s">
        <v>148</v>
      </c>
      <c r="K119" s="274">
        <v>83.25</v>
      </c>
      <c r="L119" s="486">
        <v>6.5</v>
      </c>
      <c r="M119" s="486"/>
      <c r="N119" s="486">
        <f>ROUND(L119*K119,2)</f>
        <v>541.13</v>
      </c>
      <c r="O119" s="486"/>
      <c r="P119" s="486"/>
      <c r="Q119" s="486"/>
      <c r="R119" s="275"/>
      <c r="T119" s="276" t="s">
        <v>1</v>
      </c>
      <c r="U119" s="277" t="s">
        <v>37</v>
      </c>
      <c r="V119" s="278">
        <v>7.0999999999999994E-2</v>
      </c>
      <c r="W119" s="278">
        <f>V119*K119</f>
        <v>5.9107499999999993</v>
      </c>
      <c r="X119" s="278">
        <v>0</v>
      </c>
      <c r="Y119" s="278">
        <f>X119*K119</f>
        <v>0</v>
      </c>
      <c r="Z119" s="278">
        <v>0</v>
      </c>
      <c r="AA119" s="279">
        <f>Z119*K119</f>
        <v>0</v>
      </c>
      <c r="AR119" s="191" t="s">
        <v>125</v>
      </c>
      <c r="AT119" s="191" t="s">
        <v>121</v>
      </c>
      <c r="AU119" s="191" t="s">
        <v>82</v>
      </c>
      <c r="AY119" s="191" t="s">
        <v>119</v>
      </c>
      <c r="BE119" s="280">
        <f>IF(U119="základná",N119,0)</f>
        <v>0</v>
      </c>
      <c r="BF119" s="280">
        <f>IF(U119="znížená",N119,0)</f>
        <v>541.13</v>
      </c>
      <c r="BG119" s="280">
        <f>IF(U119="zákl. prenesená",N119,0)</f>
        <v>0</v>
      </c>
      <c r="BH119" s="280">
        <f>IF(U119="zníž. prenesená",N119,0)</f>
        <v>0</v>
      </c>
      <c r="BI119" s="280">
        <f>IF(U119="nulová",N119,0)</f>
        <v>0</v>
      </c>
      <c r="BJ119" s="191" t="s">
        <v>82</v>
      </c>
      <c r="BK119" s="280">
        <f>ROUND(L119*K119,2)</f>
        <v>541.13</v>
      </c>
      <c r="BL119" s="191" t="s">
        <v>125</v>
      </c>
      <c r="BM119" s="191" t="s">
        <v>131</v>
      </c>
    </row>
    <row r="120" spans="2:65" s="199" customFormat="1" ht="51" customHeight="1" x14ac:dyDescent="0.2">
      <c r="B120" s="270"/>
      <c r="C120" s="271" t="s">
        <v>125</v>
      </c>
      <c r="D120" s="271" t="s">
        <v>121</v>
      </c>
      <c r="E120" s="272" t="s">
        <v>179</v>
      </c>
      <c r="F120" s="485" t="s">
        <v>180</v>
      </c>
      <c r="G120" s="485"/>
      <c r="H120" s="485"/>
      <c r="I120" s="485"/>
      <c r="J120" s="273" t="s">
        <v>148</v>
      </c>
      <c r="K120" s="274">
        <v>582.75</v>
      </c>
      <c r="L120" s="486">
        <v>2.4700000000000002</v>
      </c>
      <c r="M120" s="486"/>
      <c r="N120" s="486">
        <f>ROUND(L120*K120,2)</f>
        <v>1439.39</v>
      </c>
      <c r="O120" s="486"/>
      <c r="P120" s="486"/>
      <c r="Q120" s="486"/>
      <c r="R120" s="275"/>
      <c r="T120" s="276" t="s">
        <v>1</v>
      </c>
      <c r="U120" s="277" t="s">
        <v>37</v>
      </c>
      <c r="V120" s="278">
        <v>7.0000000000000001E-3</v>
      </c>
      <c r="W120" s="278">
        <f>V120*K120</f>
        <v>4.07925</v>
      </c>
      <c r="X120" s="278">
        <v>0</v>
      </c>
      <c r="Y120" s="278">
        <f>X120*K120</f>
        <v>0</v>
      </c>
      <c r="Z120" s="278">
        <v>0</v>
      </c>
      <c r="AA120" s="279">
        <f>Z120*K120</f>
        <v>0</v>
      </c>
      <c r="AR120" s="191" t="s">
        <v>125</v>
      </c>
      <c r="AT120" s="191" t="s">
        <v>121</v>
      </c>
      <c r="AU120" s="191" t="s">
        <v>82</v>
      </c>
      <c r="AY120" s="191" t="s">
        <v>119</v>
      </c>
      <c r="BE120" s="280">
        <f>IF(U120="základná",N120,0)</f>
        <v>0</v>
      </c>
      <c r="BF120" s="280">
        <f>IF(U120="znížená",N120,0)</f>
        <v>1439.39</v>
      </c>
      <c r="BG120" s="280">
        <f>IF(U120="zákl. prenesená",N120,0)</f>
        <v>0</v>
      </c>
      <c r="BH120" s="280">
        <f>IF(U120="zníž. prenesená",N120,0)</f>
        <v>0</v>
      </c>
      <c r="BI120" s="280">
        <f>IF(U120="nulová",N120,0)</f>
        <v>0</v>
      </c>
      <c r="BJ120" s="191" t="s">
        <v>82</v>
      </c>
      <c r="BK120" s="280">
        <f>ROUND(L120*K120,2)</f>
        <v>1439.39</v>
      </c>
      <c r="BL120" s="191" t="s">
        <v>125</v>
      </c>
      <c r="BM120" s="191" t="s">
        <v>134</v>
      </c>
    </row>
    <row r="121" spans="2:65" s="199" customFormat="1" ht="38.25" customHeight="1" x14ac:dyDescent="0.2">
      <c r="B121" s="270"/>
      <c r="C121" s="271" t="s">
        <v>135</v>
      </c>
      <c r="D121" s="271" t="s">
        <v>121</v>
      </c>
      <c r="E121" s="272" t="s">
        <v>195</v>
      </c>
      <c r="F121" s="485" t="s">
        <v>196</v>
      </c>
      <c r="G121" s="485"/>
      <c r="H121" s="485"/>
      <c r="I121" s="485"/>
      <c r="J121" s="273" t="s">
        <v>148</v>
      </c>
      <c r="K121" s="274">
        <v>83.25</v>
      </c>
      <c r="L121" s="486">
        <v>2.2400000000000002</v>
      </c>
      <c r="M121" s="486"/>
      <c r="N121" s="486">
        <f>ROUND(L121*K121,2)</f>
        <v>186.48</v>
      </c>
      <c r="O121" s="486"/>
      <c r="P121" s="486"/>
      <c r="Q121" s="486"/>
      <c r="R121" s="275"/>
      <c r="T121" s="276" t="s">
        <v>1</v>
      </c>
      <c r="U121" s="277" t="s">
        <v>37</v>
      </c>
      <c r="V121" s="278">
        <v>3.1E-2</v>
      </c>
      <c r="W121" s="278">
        <f>V121*K121</f>
        <v>2.5807500000000001</v>
      </c>
      <c r="X121" s="278">
        <v>0</v>
      </c>
      <c r="Y121" s="278">
        <f>X121*K121</f>
        <v>0</v>
      </c>
      <c r="Z121" s="278">
        <v>0</v>
      </c>
      <c r="AA121" s="279">
        <f>Z121*K121</f>
        <v>0</v>
      </c>
      <c r="AR121" s="191" t="s">
        <v>125</v>
      </c>
      <c r="AT121" s="191" t="s">
        <v>121</v>
      </c>
      <c r="AU121" s="191" t="s">
        <v>82</v>
      </c>
      <c r="AY121" s="191" t="s">
        <v>119</v>
      </c>
      <c r="BE121" s="280">
        <f>IF(U121="základná",N121,0)</f>
        <v>0</v>
      </c>
      <c r="BF121" s="280">
        <f>IF(U121="znížená",N121,0)</f>
        <v>186.48</v>
      </c>
      <c r="BG121" s="280">
        <f>IF(U121="zákl. prenesená",N121,0)</f>
        <v>0</v>
      </c>
      <c r="BH121" s="280">
        <f>IF(U121="zníž. prenesená",N121,0)</f>
        <v>0</v>
      </c>
      <c r="BI121" s="280">
        <f>IF(U121="nulová",N121,0)</f>
        <v>0</v>
      </c>
      <c r="BJ121" s="191" t="s">
        <v>82</v>
      </c>
      <c r="BK121" s="280">
        <f>ROUND(L121*K121,2)</f>
        <v>186.48</v>
      </c>
      <c r="BL121" s="191" t="s">
        <v>125</v>
      </c>
      <c r="BM121" s="191" t="s">
        <v>138</v>
      </c>
    </row>
    <row r="122" spans="2:65" s="262" customFormat="1" ht="29.85" customHeight="1" x14ac:dyDescent="0.3">
      <c r="B122" s="258"/>
      <c r="C122" s="259"/>
      <c r="D122" s="269" t="s">
        <v>96</v>
      </c>
      <c r="E122" s="269"/>
      <c r="F122" s="269"/>
      <c r="G122" s="269"/>
      <c r="H122" s="269"/>
      <c r="I122" s="269"/>
      <c r="J122" s="269"/>
      <c r="K122" s="269"/>
      <c r="L122" s="269"/>
      <c r="M122" s="269"/>
      <c r="N122" s="493">
        <f>BK122</f>
        <v>666.12</v>
      </c>
      <c r="O122" s="494"/>
      <c r="P122" s="494"/>
      <c r="Q122" s="494"/>
      <c r="R122" s="261"/>
      <c r="T122" s="263"/>
      <c r="W122" s="264">
        <f>SUM(W123:W125)</f>
        <v>8.0992499999999996</v>
      </c>
      <c r="Y122" s="264">
        <f>SUM(Y123:Y125)</f>
        <v>4.4640120000000003</v>
      </c>
      <c r="AA122" s="265">
        <f>SUM(AA123:AA125)</f>
        <v>0</v>
      </c>
      <c r="AR122" s="266" t="s">
        <v>78</v>
      </c>
      <c r="AT122" s="267" t="s">
        <v>70</v>
      </c>
      <c r="AU122" s="267" t="s">
        <v>78</v>
      </c>
      <c r="AY122" s="266" t="s">
        <v>119</v>
      </c>
      <c r="BK122" s="268">
        <f>SUM(BK123:BK125)</f>
        <v>666.12</v>
      </c>
    </row>
    <row r="123" spans="2:65" s="199" customFormat="1" ht="38.25" customHeight="1" x14ac:dyDescent="0.2">
      <c r="B123" s="270"/>
      <c r="C123" s="271" t="s">
        <v>131</v>
      </c>
      <c r="D123" s="271" t="s">
        <v>121</v>
      </c>
      <c r="E123" s="272" t="s">
        <v>496</v>
      </c>
      <c r="F123" s="485" t="s">
        <v>497</v>
      </c>
      <c r="G123" s="485"/>
      <c r="H123" s="485"/>
      <c r="I123" s="485"/>
      <c r="J123" s="273" t="s">
        <v>148</v>
      </c>
      <c r="K123" s="274">
        <v>1.9500000000000002</v>
      </c>
      <c r="L123" s="486">
        <v>120.75</v>
      </c>
      <c r="M123" s="486"/>
      <c r="N123" s="486">
        <f>ROUND(L123*K123,2)</f>
        <v>235.46</v>
      </c>
      <c r="O123" s="486"/>
      <c r="P123" s="486"/>
      <c r="Q123" s="486"/>
      <c r="R123" s="275"/>
      <c r="T123" s="276" t="s">
        <v>1</v>
      </c>
      <c r="U123" s="277" t="s">
        <v>37</v>
      </c>
      <c r="V123" s="278">
        <v>0.7</v>
      </c>
      <c r="W123" s="278">
        <f>V123*K123</f>
        <v>1.365</v>
      </c>
      <c r="X123" s="278">
        <v>2.2867099999999998</v>
      </c>
      <c r="Y123" s="278">
        <f>X123*K123</f>
        <v>4.4590845000000003</v>
      </c>
      <c r="Z123" s="278">
        <v>0</v>
      </c>
      <c r="AA123" s="279">
        <f>Z123*K123</f>
        <v>0</v>
      </c>
      <c r="AR123" s="191" t="s">
        <v>125</v>
      </c>
      <c r="AT123" s="191" t="s">
        <v>121</v>
      </c>
      <c r="AU123" s="191" t="s">
        <v>82</v>
      </c>
      <c r="AY123" s="191" t="s">
        <v>119</v>
      </c>
      <c r="BE123" s="280">
        <f>IF(U123="základná",N123,0)</f>
        <v>0</v>
      </c>
      <c r="BF123" s="280">
        <f>IF(U123="znížená",N123,0)</f>
        <v>235.46</v>
      </c>
      <c r="BG123" s="280">
        <f>IF(U123="zákl. prenesená",N123,0)</f>
        <v>0</v>
      </c>
      <c r="BH123" s="280">
        <f>IF(U123="zníž. prenesená",N123,0)</f>
        <v>0</v>
      </c>
      <c r="BI123" s="280">
        <f>IF(U123="nulová",N123,0)</f>
        <v>0</v>
      </c>
      <c r="BJ123" s="191" t="s">
        <v>82</v>
      </c>
      <c r="BK123" s="280">
        <f>ROUND(L123*K123,2)</f>
        <v>235.46</v>
      </c>
      <c r="BL123" s="191" t="s">
        <v>125</v>
      </c>
      <c r="BM123" s="191" t="s">
        <v>141</v>
      </c>
    </row>
    <row r="124" spans="2:65" s="199" customFormat="1" ht="25.5" customHeight="1" x14ac:dyDescent="0.2">
      <c r="B124" s="270"/>
      <c r="C124" s="271" t="s">
        <v>142</v>
      </c>
      <c r="D124" s="271" t="s">
        <v>121</v>
      </c>
      <c r="E124" s="272" t="s">
        <v>491</v>
      </c>
      <c r="F124" s="485" t="s">
        <v>498</v>
      </c>
      <c r="G124" s="485"/>
      <c r="H124" s="485"/>
      <c r="I124" s="485"/>
      <c r="J124" s="273" t="s">
        <v>124</v>
      </c>
      <c r="K124" s="274">
        <v>164.25</v>
      </c>
      <c r="L124" s="486">
        <v>2.0099999999999998</v>
      </c>
      <c r="M124" s="486"/>
      <c r="N124" s="486">
        <f>ROUND(L124*K124,2)</f>
        <v>330.14</v>
      </c>
      <c r="O124" s="486"/>
      <c r="P124" s="486"/>
      <c r="Q124" s="486"/>
      <c r="R124" s="275"/>
      <c r="T124" s="276" t="s">
        <v>1</v>
      </c>
      <c r="U124" s="277" t="s">
        <v>37</v>
      </c>
      <c r="V124" s="278">
        <v>4.1000000000000002E-2</v>
      </c>
      <c r="W124" s="278">
        <f>V124*K124</f>
        <v>6.7342500000000003</v>
      </c>
      <c r="X124" s="278">
        <v>3.0000000000000001E-5</v>
      </c>
      <c r="Y124" s="278">
        <f>X124*K124</f>
        <v>4.9275000000000005E-3</v>
      </c>
      <c r="Z124" s="278">
        <v>0</v>
      </c>
      <c r="AA124" s="279">
        <f>Z124*K124</f>
        <v>0</v>
      </c>
      <c r="AR124" s="191" t="s">
        <v>125</v>
      </c>
      <c r="AT124" s="191" t="s">
        <v>121</v>
      </c>
      <c r="AU124" s="191" t="s">
        <v>82</v>
      </c>
      <c r="AY124" s="191" t="s">
        <v>119</v>
      </c>
      <c r="BE124" s="280">
        <f>IF(U124="základná",N124,0)</f>
        <v>0</v>
      </c>
      <c r="BF124" s="280">
        <f>IF(U124="znížená",N124,0)</f>
        <v>330.14</v>
      </c>
      <c r="BG124" s="280">
        <f>IF(U124="zákl. prenesená",N124,0)</f>
        <v>0</v>
      </c>
      <c r="BH124" s="280">
        <f>IF(U124="zníž. prenesená",N124,0)</f>
        <v>0</v>
      </c>
      <c r="BI124" s="280">
        <f>IF(U124="nulová",N124,0)</f>
        <v>0</v>
      </c>
      <c r="BJ124" s="191" t="s">
        <v>82</v>
      </c>
      <c r="BK124" s="280">
        <f>ROUND(L124*K124,2)</f>
        <v>330.14</v>
      </c>
      <c r="BL124" s="191" t="s">
        <v>125</v>
      </c>
      <c r="BM124" s="191" t="s">
        <v>145</v>
      </c>
    </row>
    <row r="125" spans="2:65" s="199" customFormat="1" ht="25.5" customHeight="1" x14ac:dyDescent="0.2">
      <c r="B125" s="270"/>
      <c r="C125" s="281" t="s">
        <v>134</v>
      </c>
      <c r="D125" s="281" t="s">
        <v>186</v>
      </c>
      <c r="E125" s="282" t="s">
        <v>489</v>
      </c>
      <c r="F125" s="495" t="s">
        <v>490</v>
      </c>
      <c r="G125" s="495"/>
      <c r="H125" s="495"/>
      <c r="I125" s="495"/>
      <c r="J125" s="283" t="s">
        <v>124</v>
      </c>
      <c r="K125" s="284">
        <v>167.535</v>
      </c>
      <c r="L125" s="496">
        <v>0.6</v>
      </c>
      <c r="M125" s="496"/>
      <c r="N125" s="496">
        <f>ROUND(L125*K125,2)</f>
        <v>100.52</v>
      </c>
      <c r="O125" s="486"/>
      <c r="P125" s="486"/>
      <c r="Q125" s="486"/>
      <c r="R125" s="275"/>
      <c r="T125" s="276" t="s">
        <v>1</v>
      </c>
      <c r="U125" s="277" t="s">
        <v>37</v>
      </c>
      <c r="V125" s="278">
        <v>0</v>
      </c>
      <c r="W125" s="278">
        <f>V125*K125</f>
        <v>0</v>
      </c>
      <c r="X125" s="278">
        <v>0</v>
      </c>
      <c r="Y125" s="278">
        <f>X125*K125</f>
        <v>0</v>
      </c>
      <c r="Z125" s="278">
        <v>0</v>
      </c>
      <c r="AA125" s="279">
        <f>Z125*K125</f>
        <v>0</v>
      </c>
      <c r="AR125" s="191" t="s">
        <v>134</v>
      </c>
      <c r="AT125" s="191" t="s">
        <v>186</v>
      </c>
      <c r="AU125" s="191" t="s">
        <v>82</v>
      </c>
      <c r="AY125" s="191" t="s">
        <v>119</v>
      </c>
      <c r="BE125" s="280">
        <f>IF(U125="základná",N125,0)</f>
        <v>0</v>
      </c>
      <c r="BF125" s="280">
        <f>IF(U125="znížená",N125,0)</f>
        <v>100.52</v>
      </c>
      <c r="BG125" s="280">
        <f>IF(U125="zákl. prenesená",N125,0)</f>
        <v>0</v>
      </c>
      <c r="BH125" s="280">
        <f>IF(U125="zníž. prenesená",N125,0)</f>
        <v>0</v>
      </c>
      <c r="BI125" s="280">
        <f>IF(U125="nulová",N125,0)</f>
        <v>0</v>
      </c>
      <c r="BJ125" s="191" t="s">
        <v>82</v>
      </c>
      <c r="BK125" s="280">
        <f>ROUND(L125*K125,2)</f>
        <v>100.52</v>
      </c>
      <c r="BL125" s="191" t="s">
        <v>125</v>
      </c>
      <c r="BM125" s="191" t="s">
        <v>149</v>
      </c>
    </row>
    <row r="126" spans="2:65" s="262" customFormat="1" ht="29.85" customHeight="1" x14ac:dyDescent="0.3">
      <c r="B126" s="258"/>
      <c r="C126" s="259"/>
      <c r="D126" s="269" t="s">
        <v>97</v>
      </c>
      <c r="E126" s="269"/>
      <c r="F126" s="269"/>
      <c r="G126" s="269"/>
      <c r="H126" s="269"/>
      <c r="I126" s="269"/>
      <c r="J126" s="269"/>
      <c r="K126" s="269"/>
      <c r="L126" s="269"/>
      <c r="M126" s="269"/>
      <c r="N126" s="493">
        <f>BK126</f>
        <v>3219.3</v>
      </c>
      <c r="O126" s="494"/>
      <c r="P126" s="494"/>
      <c r="Q126" s="494"/>
      <c r="R126" s="261"/>
      <c r="T126" s="263"/>
      <c r="W126" s="264">
        <f>SUM(W127:W129)</f>
        <v>74.472000000000008</v>
      </c>
      <c r="Y126" s="264">
        <f>SUM(Y127:Y129)</f>
        <v>40.08</v>
      </c>
      <c r="AA126" s="265">
        <f>SUM(AA127:AA129)</f>
        <v>0</v>
      </c>
      <c r="AR126" s="266" t="s">
        <v>78</v>
      </c>
      <c r="AT126" s="267" t="s">
        <v>70</v>
      </c>
      <c r="AU126" s="267" t="s">
        <v>78</v>
      </c>
      <c r="AY126" s="266" t="s">
        <v>119</v>
      </c>
      <c r="BK126" s="268">
        <f>SUM(BK127:BK129)</f>
        <v>3219.3</v>
      </c>
    </row>
    <row r="127" spans="2:65" s="199" customFormat="1" ht="51" customHeight="1" x14ac:dyDescent="0.2">
      <c r="B127" s="270"/>
      <c r="C127" s="271" t="s">
        <v>151</v>
      </c>
      <c r="D127" s="271" t="s">
        <v>121</v>
      </c>
      <c r="E127" s="272" t="s">
        <v>499</v>
      </c>
      <c r="F127" s="485" t="s">
        <v>500</v>
      </c>
      <c r="G127" s="485"/>
      <c r="H127" s="485"/>
      <c r="I127" s="485"/>
      <c r="J127" s="273" t="s">
        <v>148</v>
      </c>
      <c r="K127" s="274">
        <v>24</v>
      </c>
      <c r="L127" s="486">
        <v>115</v>
      </c>
      <c r="M127" s="486"/>
      <c r="N127" s="486">
        <f>ROUND(L127*K127,2)</f>
        <v>2760</v>
      </c>
      <c r="O127" s="486"/>
      <c r="P127" s="486"/>
      <c r="Q127" s="486"/>
      <c r="R127" s="275"/>
      <c r="T127" s="276" t="s">
        <v>1</v>
      </c>
      <c r="U127" s="277" t="s">
        <v>37</v>
      </c>
      <c r="V127" s="278">
        <v>3.1030000000000002</v>
      </c>
      <c r="W127" s="278">
        <f>V127*K127</f>
        <v>74.472000000000008</v>
      </c>
      <c r="X127" s="278">
        <v>1.67</v>
      </c>
      <c r="Y127" s="278">
        <f>X127*K127</f>
        <v>40.08</v>
      </c>
      <c r="Z127" s="278">
        <v>0</v>
      </c>
      <c r="AA127" s="279">
        <f>Z127*K127</f>
        <v>0</v>
      </c>
      <c r="AR127" s="191" t="s">
        <v>125</v>
      </c>
      <c r="AT127" s="191" t="s">
        <v>121</v>
      </c>
      <c r="AU127" s="191" t="s">
        <v>82</v>
      </c>
      <c r="AY127" s="191" t="s">
        <v>119</v>
      </c>
      <c r="BE127" s="280">
        <f>IF(U127="základná",N127,0)</f>
        <v>0</v>
      </c>
      <c r="BF127" s="280">
        <f>IF(U127="znížená",N127,0)</f>
        <v>2760</v>
      </c>
      <c r="BG127" s="280">
        <f>IF(U127="zákl. prenesená",N127,0)</f>
        <v>0</v>
      </c>
      <c r="BH127" s="280">
        <f>IF(U127="zníž. prenesená",N127,0)</f>
        <v>0</v>
      </c>
      <c r="BI127" s="280">
        <f>IF(U127="nulová",N127,0)</f>
        <v>0</v>
      </c>
      <c r="BJ127" s="191" t="s">
        <v>82</v>
      </c>
      <c r="BK127" s="280">
        <f>ROUND(L127*K127,2)</f>
        <v>2760</v>
      </c>
      <c r="BL127" s="191" t="s">
        <v>125</v>
      </c>
      <c r="BM127" s="191" t="s">
        <v>154</v>
      </c>
    </row>
    <row r="128" spans="2:65" s="199" customFormat="1" ht="25.5" customHeight="1" x14ac:dyDescent="0.2">
      <c r="B128" s="270"/>
      <c r="C128" s="281" t="s">
        <v>138</v>
      </c>
      <c r="D128" s="281" t="s">
        <v>186</v>
      </c>
      <c r="E128" s="282" t="s">
        <v>501</v>
      </c>
      <c r="F128" s="495" t="s">
        <v>502</v>
      </c>
      <c r="G128" s="495"/>
      <c r="H128" s="495"/>
      <c r="I128" s="495"/>
      <c r="J128" s="283" t="s">
        <v>148</v>
      </c>
      <c r="K128" s="284">
        <v>24</v>
      </c>
      <c r="L128" s="496">
        <v>18.98</v>
      </c>
      <c r="M128" s="496"/>
      <c r="N128" s="496">
        <f>ROUND(L128*K128,2)</f>
        <v>455.52</v>
      </c>
      <c r="O128" s="486"/>
      <c r="P128" s="486"/>
      <c r="Q128" s="486"/>
      <c r="R128" s="275"/>
      <c r="T128" s="276" t="s">
        <v>1</v>
      </c>
      <c r="U128" s="277" t="s">
        <v>37</v>
      </c>
      <c r="V128" s="278">
        <v>0</v>
      </c>
      <c r="W128" s="278">
        <f>V128*K128</f>
        <v>0</v>
      </c>
      <c r="X128" s="278">
        <v>0</v>
      </c>
      <c r="Y128" s="278">
        <f>X128*K128</f>
        <v>0</v>
      </c>
      <c r="Z128" s="278">
        <v>0</v>
      </c>
      <c r="AA128" s="279">
        <f>Z128*K128</f>
        <v>0</v>
      </c>
      <c r="AR128" s="191" t="s">
        <v>134</v>
      </c>
      <c r="AT128" s="191" t="s">
        <v>186</v>
      </c>
      <c r="AU128" s="191" t="s">
        <v>82</v>
      </c>
      <c r="AY128" s="191" t="s">
        <v>119</v>
      </c>
      <c r="BE128" s="280">
        <f>IF(U128="základná",N128,0)</f>
        <v>0</v>
      </c>
      <c r="BF128" s="280">
        <f>IF(U128="znížená",N128,0)</f>
        <v>455.52</v>
      </c>
      <c r="BG128" s="280">
        <f>IF(U128="zákl. prenesená",N128,0)</f>
        <v>0</v>
      </c>
      <c r="BH128" s="280">
        <f>IF(U128="zníž. prenesená",N128,0)</f>
        <v>0</v>
      </c>
      <c r="BI128" s="280">
        <f>IF(U128="nulová",N128,0)</f>
        <v>0</v>
      </c>
      <c r="BJ128" s="191" t="s">
        <v>82</v>
      </c>
      <c r="BK128" s="280">
        <f>ROUND(L128*K128,2)</f>
        <v>455.52</v>
      </c>
      <c r="BL128" s="191" t="s">
        <v>125</v>
      </c>
      <c r="BM128" s="191" t="s">
        <v>7</v>
      </c>
    </row>
    <row r="129" spans="2:65" s="199" customFormat="1" ht="38.25" customHeight="1" x14ac:dyDescent="0.2">
      <c r="B129" s="270"/>
      <c r="C129" s="271" t="s">
        <v>157</v>
      </c>
      <c r="D129" s="271" t="s">
        <v>121</v>
      </c>
      <c r="E129" s="272" t="s">
        <v>503</v>
      </c>
      <c r="F129" s="485" t="s">
        <v>504</v>
      </c>
      <c r="G129" s="485"/>
      <c r="H129" s="485"/>
      <c r="I129" s="485"/>
      <c r="J129" s="273" t="s">
        <v>229</v>
      </c>
      <c r="K129" s="274">
        <v>27</v>
      </c>
      <c r="L129" s="486">
        <v>0.14000000000000001</v>
      </c>
      <c r="M129" s="486"/>
      <c r="N129" s="486">
        <f>ROUND(L129*K129,2)</f>
        <v>3.78</v>
      </c>
      <c r="O129" s="486"/>
      <c r="P129" s="486"/>
      <c r="Q129" s="486"/>
      <c r="R129" s="275"/>
      <c r="T129" s="276" t="s">
        <v>1</v>
      </c>
      <c r="U129" s="277" t="s">
        <v>37</v>
      </c>
      <c r="V129" s="278">
        <v>0</v>
      </c>
      <c r="W129" s="278">
        <f>V129*K129</f>
        <v>0</v>
      </c>
      <c r="X129" s="278">
        <v>0</v>
      </c>
      <c r="Y129" s="278">
        <f>X129*K129</f>
        <v>0</v>
      </c>
      <c r="Z129" s="278">
        <v>0</v>
      </c>
      <c r="AA129" s="279">
        <f>Z129*K129</f>
        <v>0</v>
      </c>
      <c r="AR129" s="191" t="s">
        <v>125</v>
      </c>
      <c r="AT129" s="191" t="s">
        <v>121</v>
      </c>
      <c r="AU129" s="191" t="s">
        <v>82</v>
      </c>
      <c r="AY129" s="191" t="s">
        <v>119</v>
      </c>
      <c r="BE129" s="280">
        <f>IF(U129="základná",N129,0)</f>
        <v>0</v>
      </c>
      <c r="BF129" s="280">
        <f>IF(U129="znížená",N129,0)</f>
        <v>3.78</v>
      </c>
      <c r="BG129" s="280">
        <f>IF(U129="zákl. prenesená",N129,0)</f>
        <v>0</v>
      </c>
      <c r="BH129" s="280">
        <f>IF(U129="zníž. prenesená",N129,0)</f>
        <v>0</v>
      </c>
      <c r="BI129" s="280">
        <f>IF(U129="nulová",N129,0)</f>
        <v>0</v>
      </c>
      <c r="BJ129" s="191" t="s">
        <v>82</v>
      </c>
      <c r="BK129" s="280">
        <f>ROUND(L129*K129,2)</f>
        <v>3.78</v>
      </c>
      <c r="BL129" s="191" t="s">
        <v>125</v>
      </c>
      <c r="BM129" s="191" t="s">
        <v>160</v>
      </c>
    </row>
    <row r="130" spans="2:65" s="262" customFormat="1" ht="29.85" customHeight="1" x14ac:dyDescent="0.3">
      <c r="B130" s="258"/>
      <c r="C130" s="259"/>
      <c r="D130" s="269" t="s">
        <v>99</v>
      </c>
      <c r="E130" s="269"/>
      <c r="F130" s="269"/>
      <c r="G130" s="269"/>
      <c r="H130" s="269"/>
      <c r="I130" s="269"/>
      <c r="J130" s="269"/>
      <c r="K130" s="269"/>
      <c r="L130" s="269"/>
      <c r="M130" s="269"/>
      <c r="N130" s="493">
        <f>BK130</f>
        <v>3674.71</v>
      </c>
      <c r="O130" s="494"/>
      <c r="P130" s="494"/>
      <c r="Q130" s="494"/>
      <c r="R130" s="261"/>
      <c r="T130" s="263"/>
      <c r="W130" s="264">
        <f>SUM(W131:W132)</f>
        <v>34.137</v>
      </c>
      <c r="Y130" s="264">
        <f>SUM(Y131:Y132)</f>
        <v>59.385937499999997</v>
      </c>
      <c r="AA130" s="265">
        <f>SUM(AA131:AA132)</f>
        <v>0</v>
      </c>
      <c r="AR130" s="266" t="s">
        <v>78</v>
      </c>
      <c r="AT130" s="267" t="s">
        <v>70</v>
      </c>
      <c r="AU130" s="267" t="s">
        <v>78</v>
      </c>
      <c r="AY130" s="266" t="s">
        <v>119</v>
      </c>
      <c r="BK130" s="268">
        <f>SUM(BK131:BK132)</f>
        <v>3674.71</v>
      </c>
    </row>
    <row r="131" spans="2:65" s="199" customFormat="1" ht="25.5" customHeight="1" x14ac:dyDescent="0.2">
      <c r="B131" s="270"/>
      <c r="C131" s="271" t="s">
        <v>141</v>
      </c>
      <c r="D131" s="271" t="s">
        <v>121</v>
      </c>
      <c r="E131" s="272" t="s">
        <v>505</v>
      </c>
      <c r="F131" s="485" t="s">
        <v>506</v>
      </c>
      <c r="G131" s="485"/>
      <c r="H131" s="485"/>
      <c r="I131" s="485"/>
      <c r="J131" s="273" t="s">
        <v>148</v>
      </c>
      <c r="K131" s="274">
        <v>30.75</v>
      </c>
      <c r="L131" s="486">
        <v>63.54</v>
      </c>
      <c r="M131" s="486"/>
      <c r="N131" s="486">
        <f>ROUND(L131*K131,2)</f>
        <v>1953.86</v>
      </c>
      <c r="O131" s="486"/>
      <c r="P131" s="486"/>
      <c r="Q131" s="486"/>
      <c r="R131" s="275"/>
      <c r="T131" s="276" t="s">
        <v>1</v>
      </c>
      <c r="U131" s="277" t="s">
        <v>37</v>
      </c>
      <c r="V131" s="278">
        <v>0.18</v>
      </c>
      <c r="W131" s="278">
        <f>V131*K131</f>
        <v>5.5350000000000001</v>
      </c>
      <c r="X131" s="278">
        <v>1.9312499999999999</v>
      </c>
      <c r="Y131" s="278">
        <f>X131*K131</f>
        <v>59.385937499999997</v>
      </c>
      <c r="Z131" s="278">
        <v>0</v>
      </c>
      <c r="AA131" s="279">
        <f>Z131*K131</f>
        <v>0</v>
      </c>
      <c r="AR131" s="191" t="s">
        <v>125</v>
      </c>
      <c r="AT131" s="191" t="s">
        <v>121</v>
      </c>
      <c r="AU131" s="191" t="s">
        <v>82</v>
      </c>
      <c r="AY131" s="191" t="s">
        <v>119</v>
      </c>
      <c r="BE131" s="280">
        <f>IF(U131="základná",N131,0)</f>
        <v>0</v>
      </c>
      <c r="BF131" s="280">
        <f>IF(U131="znížená",N131,0)</f>
        <v>1953.86</v>
      </c>
      <c r="BG131" s="280">
        <f>IF(U131="zákl. prenesená",N131,0)</f>
        <v>0</v>
      </c>
      <c r="BH131" s="280">
        <f>IF(U131="zníž. prenesená",N131,0)</f>
        <v>0</v>
      </c>
      <c r="BI131" s="280">
        <f>IF(U131="nulová",N131,0)</f>
        <v>0</v>
      </c>
      <c r="BJ131" s="191" t="s">
        <v>82</v>
      </c>
      <c r="BK131" s="280">
        <f>ROUND(L131*K131,2)</f>
        <v>1953.86</v>
      </c>
      <c r="BL131" s="191" t="s">
        <v>125</v>
      </c>
      <c r="BM131" s="191" t="s">
        <v>163</v>
      </c>
    </row>
    <row r="132" spans="2:65" s="199" customFormat="1" ht="25.5" customHeight="1" x14ac:dyDescent="0.2">
      <c r="B132" s="270"/>
      <c r="C132" s="271" t="s">
        <v>164</v>
      </c>
      <c r="D132" s="271" t="s">
        <v>121</v>
      </c>
      <c r="E132" s="272" t="s">
        <v>262</v>
      </c>
      <c r="F132" s="485" t="s">
        <v>263</v>
      </c>
      <c r="G132" s="485"/>
      <c r="H132" s="485"/>
      <c r="I132" s="485"/>
      <c r="J132" s="273" t="s">
        <v>148</v>
      </c>
      <c r="K132" s="274">
        <v>31.5</v>
      </c>
      <c r="L132" s="486">
        <v>54.63</v>
      </c>
      <c r="M132" s="486"/>
      <c r="N132" s="486">
        <f>ROUND(L132*K132,2)</f>
        <v>1720.85</v>
      </c>
      <c r="O132" s="486"/>
      <c r="P132" s="486"/>
      <c r="Q132" s="486"/>
      <c r="R132" s="275"/>
      <c r="T132" s="276" t="s">
        <v>1</v>
      </c>
      <c r="U132" s="277" t="s">
        <v>37</v>
      </c>
      <c r="V132" s="278">
        <v>0.90800000000000003</v>
      </c>
      <c r="W132" s="278">
        <f>V132*K132</f>
        <v>28.602</v>
      </c>
      <c r="X132" s="278">
        <v>0</v>
      </c>
      <c r="Y132" s="278">
        <f>X132*K132</f>
        <v>0</v>
      </c>
      <c r="Z132" s="278">
        <v>0</v>
      </c>
      <c r="AA132" s="279">
        <f>Z132*K132</f>
        <v>0</v>
      </c>
      <c r="AR132" s="191" t="s">
        <v>125</v>
      </c>
      <c r="AT132" s="191" t="s">
        <v>121</v>
      </c>
      <c r="AU132" s="191" t="s">
        <v>82</v>
      </c>
      <c r="AY132" s="191" t="s">
        <v>119</v>
      </c>
      <c r="BE132" s="280">
        <f>IF(U132="základná",N132,0)</f>
        <v>0</v>
      </c>
      <c r="BF132" s="280">
        <f>IF(U132="znížená",N132,0)</f>
        <v>1720.85</v>
      </c>
      <c r="BG132" s="280">
        <f>IF(U132="zákl. prenesená",N132,0)</f>
        <v>0</v>
      </c>
      <c r="BH132" s="280">
        <f>IF(U132="zníž. prenesená",N132,0)</f>
        <v>0</v>
      </c>
      <c r="BI132" s="280">
        <f>IF(U132="nulová",N132,0)</f>
        <v>0</v>
      </c>
      <c r="BJ132" s="191" t="s">
        <v>82</v>
      </c>
      <c r="BK132" s="280">
        <f>ROUND(L132*K132,2)</f>
        <v>1720.85</v>
      </c>
      <c r="BL132" s="191" t="s">
        <v>125</v>
      </c>
      <c r="BM132" s="191" t="s">
        <v>167</v>
      </c>
    </row>
    <row r="133" spans="2:65" s="262" customFormat="1" ht="29.85" customHeight="1" x14ac:dyDescent="0.3">
      <c r="B133" s="258"/>
      <c r="C133" s="259"/>
      <c r="D133" s="269" t="s">
        <v>101</v>
      </c>
      <c r="E133" s="269"/>
      <c r="F133" s="269"/>
      <c r="G133" s="269"/>
      <c r="H133" s="269"/>
      <c r="I133" s="269"/>
      <c r="J133" s="269"/>
      <c r="K133" s="269"/>
      <c r="L133" s="269"/>
      <c r="M133" s="269"/>
      <c r="N133" s="493">
        <f>BK133</f>
        <v>411.6</v>
      </c>
      <c r="O133" s="494"/>
      <c r="P133" s="494"/>
      <c r="Q133" s="494"/>
      <c r="R133" s="261"/>
      <c r="T133" s="263"/>
      <c r="W133" s="264">
        <f>W134</f>
        <v>13.2</v>
      </c>
      <c r="Y133" s="264">
        <f>Y134</f>
        <v>4.2779999999999999E-2</v>
      </c>
      <c r="AA133" s="265">
        <f>AA134</f>
        <v>0</v>
      </c>
      <c r="AR133" s="266" t="s">
        <v>78</v>
      </c>
      <c r="AT133" s="267" t="s">
        <v>70</v>
      </c>
      <c r="AU133" s="267" t="s">
        <v>78</v>
      </c>
      <c r="AY133" s="266" t="s">
        <v>119</v>
      </c>
      <c r="BK133" s="268">
        <f>BK134</f>
        <v>411.6</v>
      </c>
    </row>
    <row r="134" spans="2:65" s="199" customFormat="1" ht="16.5" customHeight="1" x14ac:dyDescent="0.2">
      <c r="B134" s="270"/>
      <c r="C134" s="271" t="s">
        <v>145</v>
      </c>
      <c r="D134" s="271" t="s">
        <v>121</v>
      </c>
      <c r="E134" s="272" t="s">
        <v>507</v>
      </c>
      <c r="F134" s="485" t="s">
        <v>508</v>
      </c>
      <c r="G134" s="485"/>
      <c r="H134" s="485"/>
      <c r="I134" s="485"/>
      <c r="J134" s="273" t="s">
        <v>124</v>
      </c>
      <c r="K134" s="274">
        <v>120</v>
      </c>
      <c r="L134" s="486">
        <v>3.43</v>
      </c>
      <c r="M134" s="486"/>
      <c r="N134" s="486">
        <f>ROUND(L134*K134,2)</f>
        <v>411.6</v>
      </c>
      <c r="O134" s="486"/>
      <c r="P134" s="486"/>
      <c r="Q134" s="486"/>
      <c r="R134" s="275"/>
      <c r="T134" s="276" t="s">
        <v>1</v>
      </c>
      <c r="U134" s="277" t="s">
        <v>37</v>
      </c>
      <c r="V134" s="278">
        <v>0.11</v>
      </c>
      <c r="W134" s="278">
        <f>V134*K134</f>
        <v>13.2</v>
      </c>
      <c r="X134" s="278">
        <v>3.5649999999999999E-4</v>
      </c>
      <c r="Y134" s="278">
        <f>X134*K134</f>
        <v>4.2779999999999999E-2</v>
      </c>
      <c r="Z134" s="278">
        <v>0</v>
      </c>
      <c r="AA134" s="279">
        <f>Z134*K134</f>
        <v>0</v>
      </c>
      <c r="AR134" s="191" t="s">
        <v>125</v>
      </c>
      <c r="AT134" s="191" t="s">
        <v>121</v>
      </c>
      <c r="AU134" s="191" t="s">
        <v>82</v>
      </c>
      <c r="AY134" s="191" t="s">
        <v>119</v>
      </c>
      <c r="BE134" s="280">
        <f>IF(U134="základná",N134,0)</f>
        <v>0</v>
      </c>
      <c r="BF134" s="280">
        <f>IF(U134="znížená",N134,0)</f>
        <v>411.6</v>
      </c>
      <c r="BG134" s="280">
        <f>IF(U134="zákl. prenesená",N134,0)</f>
        <v>0</v>
      </c>
      <c r="BH134" s="280">
        <f>IF(U134="zníž. prenesená",N134,0)</f>
        <v>0</v>
      </c>
      <c r="BI134" s="280">
        <f>IF(U134="nulová",N134,0)</f>
        <v>0</v>
      </c>
      <c r="BJ134" s="191" t="s">
        <v>82</v>
      </c>
      <c r="BK134" s="280">
        <f>ROUND(L134*K134,2)</f>
        <v>411.6</v>
      </c>
      <c r="BL134" s="191" t="s">
        <v>125</v>
      </c>
      <c r="BM134" s="191" t="s">
        <v>170</v>
      </c>
    </row>
    <row r="135" spans="2:65" s="262" customFormat="1" ht="29.85" customHeight="1" x14ac:dyDescent="0.3">
      <c r="B135" s="258"/>
      <c r="C135" s="259"/>
      <c r="D135" s="269" t="s">
        <v>102</v>
      </c>
      <c r="E135" s="269"/>
      <c r="F135" s="269"/>
      <c r="G135" s="269"/>
      <c r="H135" s="269"/>
      <c r="I135" s="269"/>
      <c r="J135" s="269"/>
      <c r="K135" s="269"/>
      <c r="L135" s="269"/>
      <c r="M135" s="269"/>
      <c r="N135" s="493">
        <f>BK135</f>
        <v>2.11</v>
      </c>
      <c r="O135" s="494"/>
      <c r="P135" s="494"/>
      <c r="Q135" s="494"/>
      <c r="R135" s="261"/>
      <c r="T135" s="263"/>
      <c r="W135" s="264">
        <f>W136</f>
        <v>4.2144000000000004</v>
      </c>
      <c r="Y135" s="264">
        <f>Y136</f>
        <v>0</v>
      </c>
      <c r="AA135" s="265">
        <f>AA136</f>
        <v>0</v>
      </c>
      <c r="AR135" s="266" t="s">
        <v>78</v>
      </c>
      <c r="AT135" s="267" t="s">
        <v>70</v>
      </c>
      <c r="AU135" s="267" t="s">
        <v>78</v>
      </c>
      <c r="AY135" s="266" t="s">
        <v>119</v>
      </c>
      <c r="BK135" s="268">
        <f>BK136</f>
        <v>2.11</v>
      </c>
    </row>
    <row r="136" spans="2:65" s="199" customFormat="1" ht="38.25" customHeight="1" x14ac:dyDescent="0.2">
      <c r="B136" s="270"/>
      <c r="C136" s="271" t="s">
        <v>171</v>
      </c>
      <c r="D136" s="271" t="s">
        <v>121</v>
      </c>
      <c r="E136" s="272" t="s">
        <v>473</v>
      </c>
      <c r="F136" s="485" t="s">
        <v>474</v>
      </c>
      <c r="G136" s="485"/>
      <c r="H136" s="485"/>
      <c r="I136" s="485"/>
      <c r="J136" s="273" t="s">
        <v>189</v>
      </c>
      <c r="K136" s="274">
        <v>105.36</v>
      </c>
      <c r="L136" s="486">
        <v>0.02</v>
      </c>
      <c r="M136" s="486"/>
      <c r="N136" s="486">
        <f>ROUND(L136*K136,2)</f>
        <v>2.11</v>
      </c>
      <c r="O136" s="486"/>
      <c r="P136" s="486"/>
      <c r="Q136" s="486"/>
      <c r="R136" s="275"/>
      <c r="T136" s="276" t="s">
        <v>1</v>
      </c>
      <c r="U136" s="285" t="s">
        <v>37</v>
      </c>
      <c r="V136" s="286">
        <v>0.04</v>
      </c>
      <c r="W136" s="286">
        <f>V136*K136</f>
        <v>4.2144000000000004</v>
      </c>
      <c r="X136" s="286">
        <v>0</v>
      </c>
      <c r="Y136" s="286">
        <f>X136*K136</f>
        <v>0</v>
      </c>
      <c r="Z136" s="286">
        <v>0</v>
      </c>
      <c r="AA136" s="287">
        <f>Z136*K136</f>
        <v>0</v>
      </c>
      <c r="AR136" s="191" t="s">
        <v>125</v>
      </c>
      <c r="AT136" s="191" t="s">
        <v>121</v>
      </c>
      <c r="AU136" s="191" t="s">
        <v>82</v>
      </c>
      <c r="AY136" s="191" t="s">
        <v>119</v>
      </c>
      <c r="BE136" s="280">
        <f>IF(U136="základná",N136,0)</f>
        <v>0</v>
      </c>
      <c r="BF136" s="280">
        <f>IF(U136="znížená",N136,0)</f>
        <v>2.11</v>
      </c>
      <c r="BG136" s="280">
        <f>IF(U136="zákl. prenesená",N136,0)</f>
        <v>0</v>
      </c>
      <c r="BH136" s="280">
        <f>IF(U136="zníž. prenesená",N136,0)</f>
        <v>0</v>
      </c>
      <c r="BI136" s="280">
        <f>IF(U136="nulová",N136,0)</f>
        <v>0</v>
      </c>
      <c r="BJ136" s="191" t="s">
        <v>82</v>
      </c>
      <c r="BK136" s="280">
        <f>ROUND(L136*K136,2)</f>
        <v>2.11</v>
      </c>
      <c r="BL136" s="191" t="s">
        <v>125</v>
      </c>
      <c r="BM136" s="191" t="s">
        <v>174</v>
      </c>
    </row>
    <row r="137" spans="2:65" s="199" customFormat="1" ht="6.95" customHeight="1" x14ac:dyDescent="0.2">
      <c r="B137" s="224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26"/>
    </row>
  </sheetData>
  <mergeCells count="108">
    <mergeCell ref="N133:Q133"/>
    <mergeCell ref="F134:I134"/>
    <mergeCell ref="L134:M134"/>
    <mergeCell ref="N134:Q134"/>
    <mergeCell ref="N135:Q135"/>
    <mergeCell ref="F136:I136"/>
    <mergeCell ref="L136:M136"/>
    <mergeCell ref="N136:Q136"/>
    <mergeCell ref="N130:Q130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N126:Q126"/>
    <mergeCell ref="F127:I127"/>
    <mergeCell ref="L127:M127"/>
    <mergeCell ref="N127:Q127"/>
    <mergeCell ref="N122:Q122"/>
    <mergeCell ref="F123:I123"/>
    <mergeCell ref="L123:M123"/>
    <mergeCell ref="N123:Q123"/>
    <mergeCell ref="F124:I124"/>
    <mergeCell ref="L124:M124"/>
    <mergeCell ref="N124:Q124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F76:P76"/>
    <mergeCell ref="F77:P77"/>
    <mergeCell ref="M79:P79"/>
    <mergeCell ref="M81:Q81"/>
    <mergeCell ref="M82:Q82"/>
    <mergeCell ref="C84:G84"/>
    <mergeCell ref="N84:Q84"/>
    <mergeCell ref="H33:J33"/>
    <mergeCell ref="M33:P33"/>
    <mergeCell ref="H34:J34"/>
    <mergeCell ref="M34:P34"/>
    <mergeCell ref="L36:P36"/>
    <mergeCell ref="C74:Q74"/>
    <mergeCell ref="M30:P30"/>
    <mergeCell ref="H31:J31"/>
    <mergeCell ref="M31:P31"/>
    <mergeCell ref="H32:J32"/>
    <mergeCell ref="M32:P32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 xr:uid="{FF200139-C634-4F01-AE0F-52D9EE997A7C}"/>
    <hyperlink ref="H1:K1" location="C86" display="2) Rekapitulácia rozpočtu" xr:uid="{0FA0D1BE-59CE-4994-8582-F4CBEFCB6323}"/>
    <hyperlink ref="L1" location="C115" display="3) Rozpočet" xr:uid="{A971A150-02D4-4DA9-97E3-9882F6B5A758}"/>
    <hyperlink ref="S1:T1" location="'Rekapitulácia stavby'!C2" display="Rekapitulácia stavby" xr:uid="{6DAAB458-6366-4920-932A-B9A484FF7BF3}"/>
  </hyperlinks>
  <pageMargins left="0.59055118110236227" right="0.59055118110236227" top="0.51181102362204722" bottom="0.47244094488188981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2335C-DF69-4AD1-AD2C-3719B5D46B38}">
  <dimension ref="A1:BN137"/>
  <sheetViews>
    <sheetView showGridLines="0" workbookViewId="0">
      <pane ySplit="1" topLeftCell="A118" activePane="bottomLeft" state="frozen"/>
      <selection activeCell="BE37" sqref="BE37"/>
      <selection pane="bottomLeft" activeCell="K134" sqref="K134"/>
    </sheetView>
  </sheetViews>
  <sheetFormatPr defaultRowHeight="13.5" x14ac:dyDescent="0.3"/>
  <cols>
    <col min="1" max="1" width="8.33203125" style="190" customWidth="1"/>
    <col min="2" max="2" width="1.6640625" style="190" customWidth="1"/>
    <col min="3" max="3" width="4.1640625" style="190" customWidth="1"/>
    <col min="4" max="4" width="4.33203125" style="190" customWidth="1"/>
    <col min="5" max="5" width="17.1640625" style="190" customWidth="1"/>
    <col min="6" max="7" width="11.1640625" style="190" customWidth="1"/>
    <col min="8" max="8" width="12.5" style="190" customWidth="1"/>
    <col min="9" max="9" width="7" style="190" customWidth="1"/>
    <col min="10" max="10" width="5.1640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40625" style="190" customWidth="1"/>
    <col min="18" max="18" width="1.6640625" style="190" customWidth="1"/>
    <col min="19" max="19" width="8.1640625" style="190" customWidth="1"/>
    <col min="20" max="20" width="29.6640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40625" style="190" hidden="1" customWidth="1"/>
    <col min="25" max="25" width="15" style="190" hidden="1" customWidth="1"/>
    <col min="26" max="26" width="11" style="190" hidden="1" customWidth="1"/>
    <col min="27" max="27" width="15" style="190" hidden="1" customWidth="1"/>
    <col min="28" max="28" width="16.33203125" style="190" hidden="1" customWidth="1"/>
    <col min="29" max="29" width="11" style="190" customWidth="1"/>
    <col min="30" max="30" width="15" style="190" customWidth="1"/>
    <col min="31" max="31" width="16.33203125" style="190" customWidth="1"/>
    <col min="32" max="16384" width="9.33203125" style="190"/>
  </cols>
  <sheetData>
    <row r="1" spans="1:66" ht="21.75" customHeight="1" x14ac:dyDescent="0.3">
      <c r="A1" s="186"/>
      <c r="B1" s="187"/>
      <c r="C1" s="187"/>
      <c r="D1" s="188" t="s">
        <v>510</v>
      </c>
      <c r="E1" s="187"/>
      <c r="F1" s="189" t="s">
        <v>511</v>
      </c>
      <c r="G1" s="189"/>
      <c r="H1" s="447" t="s">
        <v>512</v>
      </c>
      <c r="I1" s="447"/>
      <c r="J1" s="447"/>
      <c r="K1" s="447"/>
      <c r="L1" s="189" t="s">
        <v>513</v>
      </c>
      <c r="M1" s="187"/>
      <c r="N1" s="187"/>
      <c r="O1" s="188" t="s">
        <v>514</v>
      </c>
      <c r="P1" s="187"/>
      <c r="Q1" s="187"/>
      <c r="R1" s="187"/>
      <c r="S1" s="189" t="s">
        <v>515</v>
      </c>
      <c r="T1" s="189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</row>
    <row r="2" spans="1:66" ht="36.950000000000003" customHeight="1" x14ac:dyDescent="0.3">
      <c r="C2" s="448" t="s">
        <v>516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S2" s="450" t="s">
        <v>5</v>
      </c>
      <c r="T2" s="451"/>
      <c r="U2" s="451"/>
      <c r="V2" s="451"/>
      <c r="W2" s="451"/>
      <c r="X2" s="451"/>
      <c r="Y2" s="451"/>
      <c r="Z2" s="451"/>
      <c r="AA2" s="451"/>
      <c r="AB2" s="451"/>
      <c r="AC2" s="451"/>
      <c r="AT2" s="191" t="s">
        <v>529</v>
      </c>
    </row>
    <row r="3" spans="1:66" ht="6.95" customHeight="1" x14ac:dyDescent="0.3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  <c r="AT3" s="191" t="s">
        <v>71</v>
      </c>
    </row>
    <row r="4" spans="1:66" ht="36.950000000000003" customHeight="1" x14ac:dyDescent="0.3">
      <c r="B4" s="195"/>
      <c r="C4" s="452" t="s">
        <v>85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196"/>
      <c r="T4" s="197" t="s">
        <v>9</v>
      </c>
      <c r="AT4" s="191" t="s">
        <v>3</v>
      </c>
    </row>
    <row r="5" spans="1:66" ht="6.95" customHeight="1" x14ac:dyDescent="0.3">
      <c r="B5" s="195"/>
      <c r="R5" s="196"/>
    </row>
    <row r="6" spans="1:66" ht="25.35" customHeight="1" x14ac:dyDescent="0.3">
      <c r="B6" s="195"/>
      <c r="D6" s="198" t="s">
        <v>12</v>
      </c>
      <c r="F6" s="454" t="str">
        <f>'[2]Rekapitulácia stavby'!K6</f>
        <v>Rekonštrukcia a modernizácia cesty II/499 v úseku cesty horského priechodu Havran</v>
      </c>
      <c r="G6" s="455"/>
      <c r="H6" s="455"/>
      <c r="I6" s="455"/>
      <c r="J6" s="455"/>
      <c r="K6" s="455"/>
      <c r="L6" s="455"/>
      <c r="M6" s="455"/>
      <c r="N6" s="455"/>
      <c r="O6" s="455"/>
      <c r="P6" s="455"/>
      <c r="R6" s="196"/>
    </row>
    <row r="7" spans="1:66" s="199" customFormat="1" ht="32.85" customHeight="1" x14ac:dyDescent="0.2">
      <c r="B7" s="200"/>
      <c r="D7" s="201" t="s">
        <v>86</v>
      </c>
      <c r="F7" s="456" t="s">
        <v>537</v>
      </c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393"/>
      <c r="R7" s="202"/>
      <c r="S7" s="393"/>
      <c r="T7" s="393"/>
      <c r="U7" s="393"/>
      <c r="V7" s="393"/>
      <c r="W7" s="393"/>
      <c r="X7" s="393"/>
      <c r="Y7" s="393"/>
      <c r="Z7" s="393"/>
      <c r="AA7" s="393"/>
      <c r="AB7" s="393"/>
    </row>
    <row r="8" spans="1:66" s="199" customFormat="1" ht="14.45" customHeight="1" x14ac:dyDescent="0.2">
      <c r="B8" s="200"/>
      <c r="D8" s="198" t="s">
        <v>13</v>
      </c>
      <c r="F8" s="203" t="s">
        <v>1</v>
      </c>
      <c r="M8" s="198" t="s">
        <v>14</v>
      </c>
      <c r="O8" s="203" t="s">
        <v>1</v>
      </c>
      <c r="R8" s="202"/>
    </row>
    <row r="9" spans="1:66" s="199" customFormat="1" ht="14.45" customHeight="1" x14ac:dyDescent="0.2">
      <c r="B9" s="200"/>
      <c r="D9" s="198" t="s">
        <v>15</v>
      </c>
      <c r="F9" s="203" t="s">
        <v>16</v>
      </c>
      <c r="M9" s="198" t="s">
        <v>17</v>
      </c>
      <c r="O9" s="461"/>
      <c r="P9" s="461"/>
      <c r="R9" s="202"/>
    </row>
    <row r="10" spans="1:66" s="199" customFormat="1" ht="10.9" customHeight="1" x14ac:dyDescent="0.2">
      <c r="B10" s="200"/>
      <c r="R10" s="202"/>
    </row>
    <row r="11" spans="1:66" s="199" customFormat="1" ht="14.45" customHeight="1" x14ac:dyDescent="0.2">
      <c r="B11" s="200"/>
      <c r="D11" s="198" t="s">
        <v>18</v>
      </c>
      <c r="M11" s="198" t="s">
        <v>19</v>
      </c>
      <c r="O11" s="458" t="s">
        <v>20</v>
      </c>
      <c r="P11" s="458"/>
      <c r="R11" s="202"/>
    </row>
    <row r="12" spans="1:66" s="199" customFormat="1" ht="18" customHeight="1" x14ac:dyDescent="0.2">
      <c r="B12" s="200"/>
      <c r="E12" s="203" t="s">
        <v>21</v>
      </c>
      <c r="M12" s="198" t="s">
        <v>518</v>
      </c>
      <c r="O12" s="458" t="s">
        <v>1</v>
      </c>
      <c r="P12" s="458"/>
      <c r="R12" s="202"/>
    </row>
    <row r="13" spans="1:66" s="199" customFormat="1" ht="6.95" customHeight="1" x14ac:dyDescent="0.2">
      <c r="B13" s="200"/>
      <c r="R13" s="202"/>
    </row>
    <row r="14" spans="1:66" s="199" customFormat="1" ht="14.45" customHeight="1" x14ac:dyDescent="0.2">
      <c r="B14" s="200"/>
      <c r="D14" s="198" t="s">
        <v>23</v>
      </c>
      <c r="M14" s="198" t="s">
        <v>19</v>
      </c>
      <c r="O14" s="458" t="s">
        <v>24</v>
      </c>
      <c r="P14" s="458"/>
      <c r="R14" s="202"/>
    </row>
    <row r="15" spans="1:66" s="199" customFormat="1" ht="18" customHeight="1" x14ac:dyDescent="0.2">
      <c r="B15" s="200"/>
      <c r="E15" s="203" t="s">
        <v>25</v>
      </c>
      <c r="M15" s="198" t="s">
        <v>518</v>
      </c>
      <c r="O15" s="458" t="s">
        <v>26</v>
      </c>
      <c r="P15" s="458"/>
      <c r="R15" s="202"/>
    </row>
    <row r="16" spans="1:66" s="199" customFormat="1" ht="6.95" customHeight="1" x14ac:dyDescent="0.2">
      <c r="B16" s="200"/>
      <c r="R16" s="202"/>
    </row>
    <row r="17" spans="2:18" s="199" customFormat="1" ht="14.45" customHeight="1" x14ac:dyDescent="0.2">
      <c r="B17" s="200"/>
      <c r="D17" s="198" t="s">
        <v>27</v>
      </c>
      <c r="M17" s="198" t="s">
        <v>19</v>
      </c>
      <c r="O17" s="458" t="str">
        <f>IF('[2]Rekapitulácia stavby'!AN16="","",'[2]Rekapitulácia stavby'!AN16)</f>
        <v/>
      </c>
      <c r="P17" s="458"/>
      <c r="R17" s="202"/>
    </row>
    <row r="18" spans="2:18" s="199" customFormat="1" ht="18" customHeight="1" x14ac:dyDescent="0.2">
      <c r="B18" s="200"/>
      <c r="E18" s="203" t="str">
        <f>IF('[2]Rekapitulácia stavby'!E17="","",'[2]Rekapitulácia stavby'!E17)</f>
        <v xml:space="preserve"> </v>
      </c>
      <c r="M18" s="198" t="s">
        <v>518</v>
      </c>
      <c r="O18" s="458" t="str">
        <f>IF('[2]Rekapitulácia stavby'!AN17="","",'[2]Rekapitulácia stavby'!AN17)</f>
        <v/>
      </c>
      <c r="P18" s="458"/>
      <c r="R18" s="202"/>
    </row>
    <row r="19" spans="2:18" s="199" customFormat="1" ht="6.95" customHeight="1" x14ac:dyDescent="0.2">
      <c r="B19" s="200"/>
      <c r="R19" s="202"/>
    </row>
    <row r="20" spans="2:18" s="199" customFormat="1" ht="14.45" customHeight="1" x14ac:dyDescent="0.2">
      <c r="B20" s="200"/>
      <c r="D20" s="198" t="s">
        <v>29</v>
      </c>
      <c r="M20" s="198" t="s">
        <v>19</v>
      </c>
      <c r="O20" s="458" t="str">
        <f>IF('[2]Rekapitulácia stavby'!AN19="","",'[2]Rekapitulácia stavby'!AN19)</f>
        <v/>
      </c>
      <c r="P20" s="458"/>
      <c r="R20" s="202"/>
    </row>
    <row r="21" spans="2:18" s="199" customFormat="1" ht="18" customHeight="1" x14ac:dyDescent="0.2">
      <c r="B21" s="200"/>
      <c r="E21" s="203" t="str">
        <f>IF('[2]Rekapitulácia stavby'!E20="","",'[2]Rekapitulácia stavby'!E20)</f>
        <v/>
      </c>
      <c r="M21" s="198" t="s">
        <v>518</v>
      </c>
      <c r="O21" s="458" t="str">
        <f>IF('[2]Rekapitulácia stavby'!AN20="","",'[2]Rekapitulácia stavby'!AN20)</f>
        <v/>
      </c>
      <c r="P21" s="458"/>
      <c r="R21" s="202"/>
    </row>
    <row r="22" spans="2:18" s="199" customFormat="1" ht="6.95" customHeight="1" x14ac:dyDescent="0.2">
      <c r="B22" s="200"/>
      <c r="R22" s="202"/>
    </row>
    <row r="23" spans="2:18" s="199" customFormat="1" ht="14.45" customHeight="1" x14ac:dyDescent="0.2">
      <c r="B23" s="200"/>
      <c r="D23" s="198" t="s">
        <v>30</v>
      </c>
      <c r="R23" s="202"/>
    </row>
    <row r="24" spans="2:18" s="199" customFormat="1" ht="16.5" customHeight="1" x14ac:dyDescent="0.2">
      <c r="B24" s="200"/>
      <c r="E24" s="459" t="s">
        <v>1</v>
      </c>
      <c r="F24" s="459"/>
      <c r="G24" s="459"/>
      <c r="H24" s="459"/>
      <c r="I24" s="459"/>
      <c r="J24" s="459"/>
      <c r="K24" s="459"/>
      <c r="L24" s="459"/>
      <c r="R24" s="202"/>
    </row>
    <row r="25" spans="2:18" s="199" customFormat="1" ht="6.95" customHeight="1" x14ac:dyDescent="0.2">
      <c r="B25" s="200"/>
      <c r="R25" s="202"/>
    </row>
    <row r="26" spans="2:18" s="199" customFormat="1" ht="6.95" customHeight="1" x14ac:dyDescent="0.2">
      <c r="B26" s="200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R26" s="202"/>
    </row>
    <row r="27" spans="2:18" s="199" customFormat="1" ht="14.45" customHeight="1" x14ac:dyDescent="0.2">
      <c r="B27" s="200"/>
      <c r="D27" s="205" t="s">
        <v>92</v>
      </c>
      <c r="M27" s="460">
        <f>N86</f>
        <v>3481.8199999999997</v>
      </c>
      <c r="N27" s="460"/>
      <c r="O27" s="460"/>
      <c r="P27" s="460"/>
      <c r="R27" s="202"/>
    </row>
    <row r="28" spans="2:18" s="199" customFormat="1" ht="14.45" customHeight="1" x14ac:dyDescent="0.2">
      <c r="B28" s="200"/>
      <c r="D28" s="206" t="s">
        <v>519</v>
      </c>
      <c r="M28" s="460">
        <f>N95</f>
        <v>0</v>
      </c>
      <c r="N28" s="460"/>
      <c r="O28" s="460"/>
      <c r="P28" s="460"/>
      <c r="R28" s="202"/>
    </row>
    <row r="29" spans="2:18" s="199" customFormat="1" ht="6.95" customHeight="1" x14ac:dyDescent="0.2">
      <c r="B29" s="200"/>
      <c r="R29" s="202"/>
    </row>
    <row r="30" spans="2:18" s="199" customFormat="1" ht="25.35" customHeight="1" x14ac:dyDescent="0.2">
      <c r="B30" s="200"/>
      <c r="D30" s="207" t="s">
        <v>31</v>
      </c>
      <c r="M30" s="465">
        <f>ROUND(M27+M28,2)</f>
        <v>3481.82</v>
      </c>
      <c r="N30" s="457"/>
      <c r="O30" s="457"/>
      <c r="P30" s="457"/>
      <c r="R30" s="202"/>
    </row>
    <row r="31" spans="2:18" s="199" customFormat="1" ht="14.45" customHeight="1" x14ac:dyDescent="0.2">
      <c r="B31" s="200"/>
      <c r="E31" s="208" t="s">
        <v>37</v>
      </c>
      <c r="F31" s="209">
        <v>0.2</v>
      </c>
      <c r="G31" s="210" t="s">
        <v>520</v>
      </c>
      <c r="H31" s="462">
        <f>ROUND((SUM(BF95:BF96)+SUM(BF114:BF136)), 2)</f>
        <v>3481.82</v>
      </c>
      <c r="I31" s="457"/>
      <c r="J31" s="457"/>
      <c r="M31" s="462">
        <f>ROUND(ROUND((SUM(BF95:BF96)+SUM(BF114:BF136)), 2)*F31, 2)</f>
        <v>696.36</v>
      </c>
      <c r="N31" s="457"/>
      <c r="O31" s="457"/>
      <c r="P31" s="457"/>
      <c r="R31" s="202"/>
    </row>
    <row r="32" spans="2:18" s="199" customFormat="1" ht="14.45" customHeight="1" x14ac:dyDescent="0.2">
      <c r="B32" s="200"/>
      <c r="E32" s="208" t="s">
        <v>38</v>
      </c>
      <c r="F32" s="209">
        <v>0.2</v>
      </c>
      <c r="G32" s="210" t="s">
        <v>520</v>
      </c>
      <c r="H32" s="462">
        <f>ROUND((SUM(BG95:BG96)+SUM(BG114:BG136)), 2)</f>
        <v>0</v>
      </c>
      <c r="I32" s="457"/>
      <c r="J32" s="457"/>
      <c r="M32" s="462">
        <v>0</v>
      </c>
      <c r="N32" s="457"/>
      <c r="O32" s="457"/>
      <c r="P32" s="457"/>
      <c r="R32" s="202"/>
    </row>
    <row r="33" spans="2:18" s="199" customFormat="1" ht="14.45" customHeight="1" x14ac:dyDescent="0.2">
      <c r="B33" s="200"/>
      <c r="E33" s="208" t="s">
        <v>39</v>
      </c>
      <c r="F33" s="209">
        <v>0.2</v>
      </c>
      <c r="G33" s="210" t="s">
        <v>520</v>
      </c>
      <c r="H33" s="462">
        <f>ROUND((SUM(BH95:BH96)+SUM(BH114:BH136)), 2)</f>
        <v>0</v>
      </c>
      <c r="I33" s="457"/>
      <c r="J33" s="457"/>
      <c r="M33" s="462">
        <v>0</v>
      </c>
      <c r="N33" s="457"/>
      <c r="O33" s="457"/>
      <c r="P33" s="457"/>
      <c r="R33" s="202"/>
    </row>
    <row r="34" spans="2:18" s="199" customFormat="1" ht="14.45" hidden="1" customHeight="1" x14ac:dyDescent="0.2">
      <c r="B34" s="200"/>
      <c r="E34" s="208" t="s">
        <v>40</v>
      </c>
      <c r="F34" s="209">
        <v>0</v>
      </c>
      <c r="G34" s="210" t="s">
        <v>520</v>
      </c>
      <c r="H34" s="462">
        <f>ROUND((SUM(BI95:BI96)+SUM(BI114:BI136)), 2)</f>
        <v>0</v>
      </c>
      <c r="I34" s="457"/>
      <c r="J34" s="457"/>
      <c r="M34" s="462">
        <v>0</v>
      </c>
      <c r="N34" s="457"/>
      <c r="O34" s="457"/>
      <c r="P34" s="457"/>
      <c r="R34" s="202"/>
    </row>
    <row r="35" spans="2:18" s="199" customFormat="1" ht="6.95" customHeight="1" x14ac:dyDescent="0.2">
      <c r="B35" s="200"/>
      <c r="R35" s="202"/>
    </row>
    <row r="36" spans="2:18" s="199" customFormat="1" ht="25.35" customHeight="1" x14ac:dyDescent="0.2">
      <c r="B36" s="200"/>
      <c r="C36" s="211"/>
      <c r="D36" s="212" t="s">
        <v>41</v>
      </c>
      <c r="E36" s="213"/>
      <c r="F36" s="213"/>
      <c r="G36" s="214" t="s">
        <v>42</v>
      </c>
      <c r="H36" s="215" t="s">
        <v>43</v>
      </c>
      <c r="I36" s="213"/>
      <c r="J36" s="213"/>
      <c r="K36" s="213"/>
      <c r="L36" s="463">
        <f>SUM(M30:M34)</f>
        <v>4178.18</v>
      </c>
      <c r="M36" s="463"/>
      <c r="N36" s="463"/>
      <c r="O36" s="463"/>
      <c r="P36" s="464"/>
      <c r="Q36" s="211"/>
      <c r="R36" s="202"/>
    </row>
    <row r="37" spans="2:18" s="199" customFormat="1" ht="14.45" customHeight="1" x14ac:dyDescent="0.2">
      <c r="B37" s="200"/>
      <c r="R37" s="202"/>
    </row>
    <row r="38" spans="2:18" s="199" customFormat="1" ht="14.45" customHeight="1" x14ac:dyDescent="0.2">
      <c r="B38" s="200"/>
      <c r="R38" s="202"/>
    </row>
    <row r="39" spans="2:18" x14ac:dyDescent="0.3">
      <c r="B39" s="195"/>
      <c r="R39" s="196"/>
    </row>
    <row r="40" spans="2:18" x14ac:dyDescent="0.3">
      <c r="B40" s="195"/>
      <c r="R40" s="196"/>
    </row>
    <row r="41" spans="2:18" x14ac:dyDescent="0.3">
      <c r="B41" s="195"/>
      <c r="R41" s="196"/>
    </row>
    <row r="42" spans="2:18" x14ac:dyDescent="0.3">
      <c r="B42" s="195"/>
      <c r="R42" s="196"/>
    </row>
    <row r="43" spans="2:18" x14ac:dyDescent="0.3">
      <c r="B43" s="195"/>
      <c r="R43" s="196"/>
    </row>
    <row r="44" spans="2:18" x14ac:dyDescent="0.3">
      <c r="B44" s="195"/>
      <c r="R44" s="196"/>
    </row>
    <row r="45" spans="2:18" x14ac:dyDescent="0.3">
      <c r="B45" s="195"/>
      <c r="R45" s="196"/>
    </row>
    <row r="46" spans="2:18" x14ac:dyDescent="0.3">
      <c r="B46" s="195"/>
      <c r="R46" s="196"/>
    </row>
    <row r="47" spans="2:18" x14ac:dyDescent="0.3">
      <c r="B47" s="195"/>
      <c r="R47" s="196"/>
    </row>
    <row r="48" spans="2:18" s="199" customFormat="1" ht="15" x14ac:dyDescent="0.2">
      <c r="B48" s="200"/>
      <c r="D48" s="216" t="s">
        <v>44</v>
      </c>
      <c r="E48" s="204"/>
      <c r="F48" s="204"/>
      <c r="G48" s="204"/>
      <c r="H48" s="217"/>
      <c r="J48" s="216" t="s">
        <v>45</v>
      </c>
      <c r="K48" s="204"/>
      <c r="L48" s="204"/>
      <c r="M48" s="204"/>
      <c r="N48" s="204"/>
      <c r="O48" s="204"/>
      <c r="P48" s="217"/>
      <c r="R48" s="202"/>
    </row>
    <row r="49" spans="2:18" x14ac:dyDescent="0.3">
      <c r="B49" s="195"/>
      <c r="D49" s="218"/>
      <c r="H49" s="219"/>
      <c r="J49" s="218"/>
      <c r="P49" s="219"/>
      <c r="R49" s="196"/>
    </row>
    <row r="50" spans="2:18" x14ac:dyDescent="0.3">
      <c r="B50" s="195"/>
      <c r="D50" s="218"/>
      <c r="H50" s="219"/>
      <c r="J50" s="218"/>
      <c r="P50" s="219"/>
      <c r="R50" s="196"/>
    </row>
    <row r="51" spans="2:18" x14ac:dyDescent="0.3">
      <c r="B51" s="195"/>
      <c r="D51" s="218"/>
      <c r="H51" s="219"/>
      <c r="J51" s="218"/>
      <c r="P51" s="219"/>
      <c r="R51" s="196"/>
    </row>
    <row r="52" spans="2:18" x14ac:dyDescent="0.3">
      <c r="B52" s="195"/>
      <c r="D52" s="218"/>
      <c r="H52" s="219"/>
      <c r="J52" s="218"/>
      <c r="P52" s="219"/>
      <c r="R52" s="196"/>
    </row>
    <row r="53" spans="2:18" x14ac:dyDescent="0.3">
      <c r="B53" s="195"/>
      <c r="D53" s="218"/>
      <c r="H53" s="219"/>
      <c r="J53" s="218"/>
      <c r="P53" s="219"/>
      <c r="R53" s="196"/>
    </row>
    <row r="54" spans="2:18" x14ac:dyDescent="0.3">
      <c r="B54" s="195"/>
      <c r="D54" s="218"/>
      <c r="H54" s="219"/>
      <c r="J54" s="218"/>
      <c r="P54" s="219"/>
      <c r="R54" s="196"/>
    </row>
    <row r="55" spans="2:18" x14ac:dyDescent="0.3">
      <c r="B55" s="195"/>
      <c r="D55" s="218"/>
      <c r="H55" s="219"/>
      <c r="J55" s="218"/>
      <c r="P55" s="219"/>
      <c r="R55" s="196"/>
    </row>
    <row r="56" spans="2:18" x14ac:dyDescent="0.3">
      <c r="B56" s="195"/>
      <c r="D56" s="218"/>
      <c r="H56" s="219"/>
      <c r="J56" s="218"/>
      <c r="P56" s="219"/>
      <c r="R56" s="196"/>
    </row>
    <row r="57" spans="2:18" s="199" customFormat="1" ht="15" x14ac:dyDescent="0.2">
      <c r="B57" s="200"/>
      <c r="D57" s="220" t="s">
        <v>46</v>
      </c>
      <c r="E57" s="221"/>
      <c r="F57" s="221"/>
      <c r="G57" s="222" t="s">
        <v>47</v>
      </c>
      <c r="H57" s="223"/>
      <c r="J57" s="220" t="s">
        <v>46</v>
      </c>
      <c r="K57" s="221"/>
      <c r="L57" s="221"/>
      <c r="M57" s="221"/>
      <c r="N57" s="222" t="s">
        <v>47</v>
      </c>
      <c r="O57" s="221"/>
      <c r="P57" s="223"/>
      <c r="R57" s="202"/>
    </row>
    <row r="58" spans="2:18" x14ac:dyDescent="0.3">
      <c r="B58" s="195"/>
      <c r="R58" s="196"/>
    </row>
    <row r="59" spans="2:18" s="199" customFormat="1" ht="15" x14ac:dyDescent="0.2">
      <c r="B59" s="200"/>
      <c r="D59" s="216" t="s">
        <v>48</v>
      </c>
      <c r="E59" s="204"/>
      <c r="F59" s="204"/>
      <c r="G59" s="204"/>
      <c r="H59" s="217"/>
      <c r="J59" s="216" t="s">
        <v>49</v>
      </c>
      <c r="K59" s="204"/>
      <c r="L59" s="204"/>
      <c r="M59" s="204"/>
      <c r="N59" s="204"/>
      <c r="O59" s="204"/>
      <c r="P59" s="217"/>
      <c r="R59" s="202"/>
    </row>
    <row r="60" spans="2:18" x14ac:dyDescent="0.3">
      <c r="B60" s="195"/>
      <c r="D60" s="218"/>
      <c r="H60" s="219"/>
      <c r="J60" s="218"/>
      <c r="P60" s="219"/>
      <c r="R60" s="196"/>
    </row>
    <row r="61" spans="2:18" x14ac:dyDescent="0.3">
      <c r="B61" s="195"/>
      <c r="D61" s="218"/>
      <c r="H61" s="219"/>
      <c r="J61" s="218"/>
      <c r="P61" s="219"/>
      <c r="R61" s="196"/>
    </row>
    <row r="62" spans="2:18" x14ac:dyDescent="0.3">
      <c r="B62" s="195"/>
      <c r="D62" s="218"/>
      <c r="H62" s="219"/>
      <c r="J62" s="218"/>
      <c r="P62" s="219"/>
      <c r="R62" s="196"/>
    </row>
    <row r="63" spans="2:18" x14ac:dyDescent="0.3">
      <c r="B63" s="195"/>
      <c r="D63" s="218"/>
      <c r="H63" s="219"/>
      <c r="J63" s="218"/>
      <c r="P63" s="219"/>
      <c r="R63" s="196"/>
    </row>
    <row r="64" spans="2:18" x14ac:dyDescent="0.3">
      <c r="B64" s="195"/>
      <c r="D64" s="218"/>
      <c r="H64" s="219"/>
      <c r="J64" s="218"/>
      <c r="P64" s="219"/>
      <c r="R64" s="196"/>
    </row>
    <row r="65" spans="2:18" x14ac:dyDescent="0.3">
      <c r="B65" s="195"/>
      <c r="D65" s="218"/>
      <c r="H65" s="219"/>
      <c r="J65" s="218"/>
      <c r="P65" s="219"/>
      <c r="R65" s="196"/>
    </row>
    <row r="66" spans="2:18" x14ac:dyDescent="0.3">
      <c r="B66" s="195"/>
      <c r="D66" s="218"/>
      <c r="H66" s="219"/>
      <c r="J66" s="218"/>
      <c r="P66" s="219"/>
      <c r="R66" s="196"/>
    </row>
    <row r="67" spans="2:18" x14ac:dyDescent="0.3">
      <c r="B67" s="195"/>
      <c r="D67" s="218"/>
      <c r="H67" s="219"/>
      <c r="J67" s="218"/>
      <c r="P67" s="219"/>
      <c r="R67" s="196"/>
    </row>
    <row r="68" spans="2:18" s="199" customFormat="1" ht="15" x14ac:dyDescent="0.2">
      <c r="B68" s="200"/>
      <c r="D68" s="220" t="s">
        <v>46</v>
      </c>
      <c r="E68" s="221"/>
      <c r="F68" s="221"/>
      <c r="G68" s="222" t="s">
        <v>47</v>
      </c>
      <c r="H68" s="223"/>
      <c r="J68" s="220" t="s">
        <v>46</v>
      </c>
      <c r="K68" s="221"/>
      <c r="L68" s="221"/>
      <c r="M68" s="221"/>
      <c r="N68" s="222" t="s">
        <v>47</v>
      </c>
      <c r="O68" s="221"/>
      <c r="P68" s="223"/>
      <c r="R68" s="202"/>
    </row>
    <row r="69" spans="2:18" s="199" customFormat="1" ht="14.45" customHeight="1" x14ac:dyDescent="0.2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6"/>
    </row>
    <row r="73" spans="2:18" s="199" customFormat="1" ht="6.95" customHeight="1" x14ac:dyDescent="0.2"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9"/>
    </row>
    <row r="74" spans="2:18" s="199" customFormat="1" ht="36.950000000000003" customHeight="1" x14ac:dyDescent="0.2">
      <c r="B74" s="200"/>
      <c r="C74" s="452" t="s">
        <v>89</v>
      </c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202"/>
    </row>
    <row r="75" spans="2:18" s="199" customFormat="1" ht="6.95" customHeight="1" x14ac:dyDescent="0.2">
      <c r="B75" s="200"/>
      <c r="R75" s="202"/>
    </row>
    <row r="76" spans="2:18" s="199" customFormat="1" ht="30" customHeight="1" x14ac:dyDescent="0.2">
      <c r="B76" s="200"/>
      <c r="C76" s="198" t="s">
        <v>12</v>
      </c>
      <c r="F76" s="454" t="str">
        <f>F6</f>
        <v>Rekonštrukcia a modernizácia cesty II/499 v úseku cesty horského priechodu Havran</v>
      </c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R76" s="202"/>
    </row>
    <row r="77" spans="2:18" s="199" customFormat="1" ht="36.950000000000003" customHeight="1" x14ac:dyDescent="0.2">
      <c r="B77" s="200"/>
      <c r="C77" s="230" t="s">
        <v>86</v>
      </c>
      <c r="F77" s="472" t="str">
        <f>F7</f>
        <v>SO 205 - Gabiónový múr v km 1,3440-3,600 cesty II/499 vpravo</v>
      </c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R77" s="202"/>
    </row>
    <row r="78" spans="2:18" s="199" customFormat="1" ht="6.95" customHeight="1" x14ac:dyDescent="0.2">
      <c r="B78" s="200"/>
      <c r="R78" s="202"/>
    </row>
    <row r="79" spans="2:18" s="199" customFormat="1" ht="18" customHeight="1" x14ac:dyDescent="0.2">
      <c r="B79" s="200"/>
      <c r="C79" s="198" t="s">
        <v>15</v>
      </c>
      <c r="F79" s="203" t="str">
        <f>F9</f>
        <v xml:space="preserve"> </v>
      </c>
      <c r="K79" s="198" t="s">
        <v>17</v>
      </c>
      <c r="M79" s="461" t="str">
        <f>IF(O9="","",O9)</f>
        <v/>
      </c>
      <c r="N79" s="461"/>
      <c r="O79" s="461"/>
      <c r="P79" s="461"/>
      <c r="R79" s="202"/>
    </row>
    <row r="80" spans="2:18" s="199" customFormat="1" ht="6.95" customHeight="1" x14ac:dyDescent="0.2">
      <c r="B80" s="200"/>
      <c r="R80" s="202"/>
    </row>
    <row r="81" spans="2:47" s="199" customFormat="1" ht="15" x14ac:dyDescent="0.2">
      <c r="B81" s="200"/>
      <c r="C81" s="198" t="s">
        <v>18</v>
      </c>
      <c r="F81" s="203" t="str">
        <f>E12</f>
        <v>Trnavský samosprávny kraj</v>
      </c>
      <c r="K81" s="198" t="s">
        <v>27</v>
      </c>
      <c r="M81" s="458" t="str">
        <f>E18</f>
        <v xml:space="preserve"> </v>
      </c>
      <c r="N81" s="458"/>
      <c r="O81" s="458"/>
      <c r="P81" s="458"/>
      <c r="Q81" s="458"/>
      <c r="R81" s="202"/>
    </row>
    <row r="82" spans="2:47" s="199" customFormat="1" ht="14.45" customHeight="1" x14ac:dyDescent="0.2">
      <c r="B82" s="200"/>
      <c r="C82" s="198" t="s">
        <v>23</v>
      </c>
      <c r="F82" s="203" t="str">
        <f>IF(E15="","",E15)</f>
        <v>Swietelsky-Slovakia spol. s r.o.</v>
      </c>
      <c r="K82" s="198" t="s">
        <v>29</v>
      </c>
      <c r="M82" s="458" t="str">
        <f>E21</f>
        <v/>
      </c>
      <c r="N82" s="458"/>
      <c r="O82" s="458"/>
      <c r="P82" s="458"/>
      <c r="Q82" s="458"/>
      <c r="R82" s="202"/>
    </row>
    <row r="83" spans="2:47" s="199" customFormat="1" ht="10.35" customHeight="1" x14ac:dyDescent="0.2">
      <c r="B83" s="200"/>
      <c r="R83" s="202"/>
    </row>
    <row r="84" spans="2:47" s="199" customFormat="1" ht="29.25" customHeight="1" x14ac:dyDescent="0.2">
      <c r="B84" s="200"/>
      <c r="C84" s="473" t="s">
        <v>521</v>
      </c>
      <c r="D84" s="474"/>
      <c r="E84" s="474"/>
      <c r="F84" s="474"/>
      <c r="G84" s="474"/>
      <c r="H84" s="211"/>
      <c r="I84" s="211"/>
      <c r="J84" s="211"/>
      <c r="K84" s="211"/>
      <c r="L84" s="211"/>
      <c r="M84" s="211"/>
      <c r="N84" s="473" t="s">
        <v>91</v>
      </c>
      <c r="O84" s="474"/>
      <c r="P84" s="474"/>
      <c r="Q84" s="474"/>
      <c r="R84" s="202"/>
    </row>
    <row r="85" spans="2:47" s="199" customFormat="1" ht="10.35" customHeight="1" x14ac:dyDescent="0.2">
      <c r="B85" s="200"/>
      <c r="R85" s="202"/>
    </row>
    <row r="86" spans="2:47" s="199" customFormat="1" ht="29.25" customHeight="1" x14ac:dyDescent="0.2">
      <c r="B86" s="200"/>
      <c r="C86" s="231" t="s">
        <v>522</v>
      </c>
      <c r="N86" s="466">
        <f>N114</f>
        <v>3481.8199999999997</v>
      </c>
      <c r="O86" s="467"/>
      <c r="P86" s="467"/>
      <c r="Q86" s="467"/>
      <c r="R86" s="202"/>
      <c r="AU86" s="191" t="s">
        <v>93</v>
      </c>
    </row>
    <row r="87" spans="2:47" s="233" customFormat="1" ht="24.95" customHeight="1" x14ac:dyDescent="0.2">
      <c r="B87" s="232"/>
      <c r="D87" s="234" t="s">
        <v>94</v>
      </c>
      <c r="N87" s="468">
        <f>N115</f>
        <v>3481.8199999999997</v>
      </c>
      <c r="O87" s="469"/>
      <c r="P87" s="469"/>
      <c r="Q87" s="469"/>
      <c r="R87" s="235"/>
    </row>
    <row r="88" spans="2:47" s="237" customFormat="1" ht="19.899999999999999" customHeight="1" x14ac:dyDescent="0.2">
      <c r="B88" s="236"/>
      <c r="D88" s="238" t="s">
        <v>95</v>
      </c>
      <c r="N88" s="470">
        <f>N116</f>
        <v>902.35</v>
      </c>
      <c r="O88" s="471"/>
      <c r="P88" s="471"/>
      <c r="Q88" s="471"/>
      <c r="R88" s="239"/>
    </row>
    <row r="89" spans="2:47" s="237" customFormat="1" ht="19.899999999999999" customHeight="1" x14ac:dyDescent="0.2">
      <c r="B89" s="236"/>
      <c r="D89" s="238" t="s">
        <v>96</v>
      </c>
      <c r="N89" s="470">
        <f>N122</f>
        <v>143.56</v>
      </c>
      <c r="O89" s="471"/>
      <c r="P89" s="471"/>
      <c r="Q89" s="471"/>
      <c r="R89" s="239"/>
    </row>
    <row r="90" spans="2:47" s="237" customFormat="1" ht="19.899999999999999" customHeight="1" x14ac:dyDescent="0.2">
      <c r="B90" s="236"/>
      <c r="D90" s="238" t="s">
        <v>97</v>
      </c>
      <c r="N90" s="470">
        <f>N126</f>
        <v>1073.0999999999999</v>
      </c>
      <c r="O90" s="471"/>
      <c r="P90" s="471"/>
      <c r="Q90" s="471"/>
      <c r="R90" s="239"/>
    </row>
    <row r="91" spans="2:47" s="237" customFormat="1" ht="19.899999999999999" customHeight="1" x14ac:dyDescent="0.2">
      <c r="B91" s="236"/>
      <c r="D91" s="238" t="s">
        <v>99</v>
      </c>
      <c r="N91" s="470">
        <f>N130</f>
        <v>1224.9099999999999</v>
      </c>
      <c r="O91" s="471"/>
      <c r="P91" s="471"/>
      <c r="Q91" s="471"/>
      <c r="R91" s="239"/>
    </row>
    <row r="92" spans="2:47" s="237" customFormat="1" ht="19.899999999999999" customHeight="1" x14ac:dyDescent="0.2">
      <c r="B92" s="236"/>
      <c r="D92" s="238" t="s">
        <v>101</v>
      </c>
      <c r="N92" s="470">
        <f>N133</f>
        <v>137.19999999999999</v>
      </c>
      <c r="O92" s="471"/>
      <c r="P92" s="471"/>
      <c r="Q92" s="471"/>
      <c r="R92" s="239"/>
    </row>
    <row r="93" spans="2:47" s="237" customFormat="1" ht="19.899999999999999" customHeight="1" x14ac:dyDescent="0.2">
      <c r="B93" s="236"/>
      <c r="D93" s="238" t="s">
        <v>102</v>
      </c>
      <c r="N93" s="470">
        <f>N135</f>
        <v>0.7</v>
      </c>
      <c r="O93" s="471"/>
      <c r="P93" s="471"/>
      <c r="Q93" s="471"/>
      <c r="R93" s="239"/>
    </row>
    <row r="94" spans="2:47" s="199" customFormat="1" ht="21.75" customHeight="1" x14ac:dyDescent="0.2">
      <c r="B94" s="200"/>
      <c r="R94" s="202"/>
    </row>
    <row r="95" spans="2:47" s="199" customFormat="1" ht="29.25" customHeight="1" x14ac:dyDescent="0.2">
      <c r="B95" s="200"/>
      <c r="C95" s="231" t="s">
        <v>523</v>
      </c>
      <c r="N95" s="467">
        <v>0</v>
      </c>
      <c r="O95" s="480"/>
      <c r="P95" s="480"/>
      <c r="Q95" s="480"/>
      <c r="R95" s="202"/>
      <c r="T95" s="240"/>
      <c r="U95" s="241" t="s">
        <v>35</v>
      </c>
    </row>
    <row r="96" spans="2:47" s="199" customFormat="1" ht="18" customHeight="1" x14ac:dyDescent="0.2">
      <c r="B96" s="200"/>
      <c r="R96" s="202"/>
    </row>
    <row r="97" spans="2:18" s="199" customFormat="1" ht="29.25" customHeight="1" x14ac:dyDescent="0.2">
      <c r="B97" s="200"/>
      <c r="C97" s="242" t="s">
        <v>524</v>
      </c>
      <c r="D97" s="211"/>
      <c r="E97" s="211"/>
      <c r="F97" s="211"/>
      <c r="G97" s="211"/>
      <c r="H97" s="211"/>
      <c r="I97" s="211"/>
      <c r="J97" s="211"/>
      <c r="K97" s="211"/>
      <c r="L97" s="481">
        <f>ROUND(SUM(N86+N95),2)</f>
        <v>3481.82</v>
      </c>
      <c r="M97" s="481"/>
      <c r="N97" s="481"/>
      <c r="O97" s="481"/>
      <c r="P97" s="481"/>
      <c r="Q97" s="481"/>
      <c r="R97" s="202"/>
    </row>
    <row r="98" spans="2:18" s="199" customFormat="1" ht="6.95" customHeight="1" x14ac:dyDescent="0.2">
      <c r="B98" s="224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6"/>
    </row>
    <row r="102" spans="2:18" s="199" customFormat="1" ht="6.95" customHeight="1" x14ac:dyDescent="0.2">
      <c r="B102" s="227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9"/>
    </row>
    <row r="103" spans="2:18" s="199" customFormat="1" ht="36.950000000000003" customHeight="1" x14ac:dyDescent="0.2">
      <c r="B103" s="291"/>
      <c r="C103" s="482" t="s">
        <v>105</v>
      </c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202"/>
    </row>
    <row r="104" spans="2:18" s="199" customFormat="1" ht="6.95" customHeight="1" x14ac:dyDescent="0.2">
      <c r="B104" s="291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02"/>
    </row>
    <row r="105" spans="2:18" s="199" customFormat="1" ht="30" customHeight="1" x14ac:dyDescent="0.2">
      <c r="B105" s="291"/>
      <c r="C105" s="244" t="s">
        <v>12</v>
      </c>
      <c r="D105" s="243"/>
      <c r="E105" s="243"/>
      <c r="F105" s="484" t="s">
        <v>525</v>
      </c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243"/>
      <c r="R105" s="202"/>
    </row>
    <row r="106" spans="2:18" s="199" customFormat="1" ht="36.950000000000003" customHeight="1" x14ac:dyDescent="0.2">
      <c r="B106" s="291"/>
      <c r="C106" s="245" t="s">
        <v>86</v>
      </c>
      <c r="D106" s="243"/>
      <c r="E106" s="243"/>
      <c r="F106" s="475" t="str">
        <f>F7</f>
        <v>SO 205 - Gabiónový múr v km 1,3440-3,600 cesty II/499 vpravo</v>
      </c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243"/>
      <c r="R106" s="202"/>
    </row>
    <row r="107" spans="2:18" s="199" customFormat="1" ht="6.95" customHeight="1" x14ac:dyDescent="0.2">
      <c r="B107" s="291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02"/>
    </row>
    <row r="108" spans="2:18" s="199" customFormat="1" ht="18" customHeight="1" x14ac:dyDescent="0.2">
      <c r="B108" s="291"/>
      <c r="C108" s="244" t="s">
        <v>15</v>
      </c>
      <c r="D108" s="243"/>
      <c r="E108" s="243"/>
      <c r="F108" s="244" t="str">
        <f>F9</f>
        <v xml:space="preserve"> </v>
      </c>
      <c r="G108" s="243"/>
      <c r="H108" s="243"/>
      <c r="I108" s="243"/>
      <c r="J108" s="243"/>
      <c r="K108" s="244"/>
      <c r="L108" s="243"/>
      <c r="M108" s="476"/>
      <c r="N108" s="476"/>
      <c r="O108" s="476"/>
      <c r="P108" s="476"/>
      <c r="Q108" s="243"/>
      <c r="R108" s="202"/>
    </row>
    <row r="109" spans="2:18" s="199" customFormat="1" ht="6.95" customHeight="1" x14ac:dyDescent="0.2">
      <c r="B109" s="291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02"/>
    </row>
    <row r="110" spans="2:18" s="199" customFormat="1" ht="15" x14ac:dyDescent="0.2">
      <c r="B110" s="291"/>
      <c r="C110" s="244" t="s">
        <v>18</v>
      </c>
      <c r="D110" s="243"/>
      <c r="E110" s="243"/>
      <c r="F110" s="244" t="str">
        <f>E12</f>
        <v>Trnavský samosprávny kraj</v>
      </c>
      <c r="G110" s="243"/>
      <c r="H110" s="243"/>
      <c r="I110" s="243"/>
      <c r="J110" s="243"/>
      <c r="K110" s="244"/>
      <c r="L110" s="243"/>
      <c r="M110" s="477"/>
      <c r="N110" s="477"/>
      <c r="O110" s="477"/>
      <c r="P110" s="477"/>
      <c r="Q110" s="477"/>
      <c r="R110" s="202"/>
    </row>
    <row r="111" spans="2:18" s="199" customFormat="1" ht="14.45" customHeight="1" x14ac:dyDescent="0.2">
      <c r="B111" s="291"/>
      <c r="C111" s="244" t="s">
        <v>23</v>
      </c>
      <c r="D111" s="243"/>
      <c r="E111" s="243"/>
      <c r="F111" s="244" t="str">
        <f>IF(E15="","",E15)</f>
        <v>Swietelsky-Slovakia spol. s r.o.</v>
      </c>
      <c r="G111" s="243"/>
      <c r="H111" s="243"/>
      <c r="I111" s="243"/>
      <c r="J111" s="243"/>
      <c r="K111" s="244"/>
      <c r="L111" s="243"/>
      <c r="M111" s="477"/>
      <c r="N111" s="477"/>
      <c r="O111" s="477"/>
      <c r="P111" s="477"/>
      <c r="Q111" s="477"/>
      <c r="R111" s="202"/>
    </row>
    <row r="112" spans="2:18" s="199" customFormat="1" ht="10.35" customHeight="1" x14ac:dyDescent="0.2">
      <c r="B112" s="291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02"/>
    </row>
    <row r="113" spans="2:65" s="250" customFormat="1" ht="29.25" customHeight="1" x14ac:dyDescent="0.2">
      <c r="B113" s="292"/>
      <c r="C113" s="247" t="s">
        <v>106</v>
      </c>
      <c r="D113" s="248" t="s">
        <v>56</v>
      </c>
      <c r="E113" s="248" t="s">
        <v>52</v>
      </c>
      <c r="F113" s="478" t="s">
        <v>53</v>
      </c>
      <c r="G113" s="478"/>
      <c r="H113" s="478"/>
      <c r="I113" s="478"/>
      <c r="J113" s="248" t="s">
        <v>107</v>
      </c>
      <c r="K113" s="248" t="s">
        <v>108</v>
      </c>
      <c r="L113" s="478" t="s">
        <v>109</v>
      </c>
      <c r="M113" s="478"/>
      <c r="N113" s="478" t="s">
        <v>91</v>
      </c>
      <c r="O113" s="478"/>
      <c r="P113" s="478"/>
      <c r="Q113" s="479"/>
      <c r="R113" s="249"/>
      <c r="T113" s="251" t="s">
        <v>526</v>
      </c>
      <c r="U113" s="252" t="s">
        <v>35</v>
      </c>
      <c r="V113" s="252" t="s">
        <v>111</v>
      </c>
      <c r="W113" s="252" t="s">
        <v>112</v>
      </c>
      <c r="X113" s="252" t="s">
        <v>527</v>
      </c>
      <c r="Y113" s="252" t="s">
        <v>528</v>
      </c>
      <c r="Z113" s="252" t="s">
        <v>115</v>
      </c>
      <c r="AA113" s="253" t="s">
        <v>116</v>
      </c>
    </row>
    <row r="114" spans="2:65" s="199" customFormat="1" ht="29.25" customHeight="1" x14ac:dyDescent="0.35">
      <c r="B114" s="291"/>
      <c r="C114" s="245" t="s">
        <v>92</v>
      </c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487">
        <f>BK114</f>
        <v>3481.8199999999997</v>
      </c>
      <c r="O114" s="488"/>
      <c r="P114" s="488"/>
      <c r="Q114" s="488"/>
      <c r="R114" s="202"/>
      <c r="T114" s="254"/>
      <c r="U114" s="204"/>
      <c r="V114" s="204"/>
      <c r="W114" s="255">
        <f>W115</f>
        <v>80.978250000000003</v>
      </c>
      <c r="X114" s="204"/>
      <c r="Y114" s="255">
        <f>Y115</f>
        <v>33.171214999999997</v>
      </c>
      <c r="Z114" s="204"/>
      <c r="AA114" s="256">
        <f>AA115</f>
        <v>0</v>
      </c>
      <c r="AC114" s="280">
        <f>N114</f>
        <v>3481.8199999999997</v>
      </c>
      <c r="AT114" s="191" t="s">
        <v>70</v>
      </c>
      <c r="AU114" s="191" t="s">
        <v>93</v>
      </c>
      <c r="BK114" s="257">
        <f>BK115</f>
        <v>3481.8199999999997</v>
      </c>
    </row>
    <row r="115" spans="2:65" s="262" customFormat="1" ht="37.35" customHeight="1" x14ac:dyDescent="0.35">
      <c r="B115" s="293"/>
      <c r="C115" s="259"/>
      <c r="D115" s="260" t="s">
        <v>94</v>
      </c>
      <c r="E115" s="260"/>
      <c r="F115" s="260"/>
      <c r="G115" s="260"/>
      <c r="H115" s="260"/>
      <c r="I115" s="260"/>
      <c r="J115" s="260"/>
      <c r="K115" s="260"/>
      <c r="L115" s="260"/>
      <c r="M115" s="260"/>
      <c r="N115" s="489">
        <f>BK115</f>
        <v>3481.8199999999997</v>
      </c>
      <c r="O115" s="490"/>
      <c r="P115" s="490"/>
      <c r="Q115" s="490"/>
      <c r="R115" s="261"/>
      <c r="T115" s="263"/>
      <c r="W115" s="264">
        <f>W116+W122+W126+W130+W133+W135</f>
        <v>80.978250000000003</v>
      </c>
      <c r="Y115" s="264">
        <f>Y116+Y122+Y126+Y130+Y133+Y135</f>
        <v>33.171214999999997</v>
      </c>
      <c r="AA115" s="265">
        <f>AA116+AA122+AA126+AA130+AA133+AA135</f>
        <v>0</v>
      </c>
      <c r="AR115" s="266" t="s">
        <v>78</v>
      </c>
      <c r="AT115" s="267" t="s">
        <v>70</v>
      </c>
      <c r="AU115" s="267" t="s">
        <v>71</v>
      </c>
      <c r="AY115" s="266" t="s">
        <v>119</v>
      </c>
      <c r="BK115" s="268">
        <f>BK116+BK122+BK126+BK130+BK133+BK135</f>
        <v>3481.8199999999997</v>
      </c>
    </row>
    <row r="116" spans="2:65" s="262" customFormat="1" ht="19.899999999999999" customHeight="1" x14ac:dyDescent="0.3">
      <c r="B116" s="293"/>
      <c r="C116" s="259"/>
      <c r="D116" s="269" t="s">
        <v>95</v>
      </c>
      <c r="E116" s="269"/>
      <c r="F116" s="269"/>
      <c r="G116" s="269"/>
      <c r="H116" s="269"/>
      <c r="I116" s="269"/>
      <c r="J116" s="269"/>
      <c r="K116" s="269"/>
      <c r="L116" s="269"/>
      <c r="M116" s="269"/>
      <c r="N116" s="491">
        <f>BK116</f>
        <v>902.35</v>
      </c>
      <c r="O116" s="492"/>
      <c r="P116" s="492"/>
      <c r="Q116" s="492"/>
      <c r="R116" s="261"/>
      <c r="T116" s="263"/>
      <c r="W116" s="264">
        <f>SUM(W117:W121)</f>
        <v>36.725699999999996</v>
      </c>
      <c r="Y116" s="264">
        <f>SUM(Y117:Y121)</f>
        <v>0</v>
      </c>
      <c r="AA116" s="265">
        <f>SUM(AA117:AA121)</f>
        <v>0</v>
      </c>
      <c r="AR116" s="266" t="s">
        <v>78</v>
      </c>
      <c r="AT116" s="267" t="s">
        <v>70</v>
      </c>
      <c r="AU116" s="267" t="s">
        <v>78</v>
      </c>
      <c r="AY116" s="266" t="s">
        <v>119</v>
      </c>
      <c r="BK116" s="268">
        <f>SUM(BK117:BK121)</f>
        <v>902.35</v>
      </c>
    </row>
    <row r="117" spans="2:65" s="199" customFormat="1" ht="25.5" customHeight="1" x14ac:dyDescent="0.2">
      <c r="B117" s="294"/>
      <c r="C117" s="271" t="s">
        <v>78</v>
      </c>
      <c r="D117" s="271" t="s">
        <v>121</v>
      </c>
      <c r="E117" s="272" t="s">
        <v>492</v>
      </c>
      <c r="F117" s="485" t="s">
        <v>493</v>
      </c>
      <c r="G117" s="485"/>
      <c r="H117" s="485"/>
      <c r="I117" s="485"/>
      <c r="J117" s="273" t="s">
        <v>148</v>
      </c>
      <c r="K117" s="274">
        <v>38.25</v>
      </c>
      <c r="L117" s="486">
        <v>4.3099999999999996</v>
      </c>
      <c r="M117" s="486"/>
      <c r="N117" s="486">
        <f>ROUND(L117*K117,2)</f>
        <v>164.86</v>
      </c>
      <c r="O117" s="486"/>
      <c r="P117" s="486"/>
      <c r="Q117" s="486"/>
      <c r="R117" s="275"/>
      <c r="T117" s="276" t="s">
        <v>1</v>
      </c>
      <c r="U117" s="277" t="s">
        <v>37</v>
      </c>
      <c r="V117" s="278">
        <v>0.83799999999999997</v>
      </c>
      <c r="W117" s="278">
        <f>V117*K117</f>
        <v>32.0535</v>
      </c>
      <c r="X117" s="278">
        <v>0</v>
      </c>
      <c r="Y117" s="278">
        <f>X117*K117</f>
        <v>0</v>
      </c>
      <c r="Z117" s="278">
        <v>0</v>
      </c>
      <c r="AA117" s="279">
        <f>Z117*K117</f>
        <v>0</v>
      </c>
      <c r="AR117" s="191" t="s">
        <v>125</v>
      </c>
      <c r="AT117" s="191" t="s">
        <v>121</v>
      </c>
      <c r="AU117" s="191" t="s">
        <v>82</v>
      </c>
      <c r="AY117" s="191" t="s">
        <v>119</v>
      </c>
      <c r="BE117" s="280">
        <f>IF(U117="základná",N117,0)</f>
        <v>0</v>
      </c>
      <c r="BF117" s="280">
        <f>IF(U117="znížená",N117,0)</f>
        <v>164.86</v>
      </c>
      <c r="BG117" s="280">
        <f>IF(U117="zákl. prenesená",N117,0)</f>
        <v>0</v>
      </c>
      <c r="BH117" s="280">
        <f>IF(U117="zníž. prenesená",N117,0)</f>
        <v>0</v>
      </c>
      <c r="BI117" s="280">
        <f>IF(U117="nulová",N117,0)</f>
        <v>0</v>
      </c>
      <c r="BJ117" s="191" t="s">
        <v>82</v>
      </c>
      <c r="BK117" s="280">
        <f>ROUND(L117*K117,2)</f>
        <v>164.86</v>
      </c>
      <c r="BL117" s="191" t="s">
        <v>125</v>
      </c>
      <c r="BM117" s="191" t="s">
        <v>82</v>
      </c>
    </row>
    <row r="118" spans="2:65" s="199" customFormat="1" ht="25.5" customHeight="1" x14ac:dyDescent="0.2">
      <c r="B118" s="294"/>
      <c r="C118" s="271" t="s">
        <v>82</v>
      </c>
      <c r="D118" s="271" t="s">
        <v>121</v>
      </c>
      <c r="E118" s="272" t="s">
        <v>494</v>
      </c>
      <c r="F118" s="485" t="s">
        <v>495</v>
      </c>
      <c r="G118" s="485"/>
      <c r="H118" s="485"/>
      <c r="I118" s="485"/>
      <c r="J118" s="273" t="s">
        <v>148</v>
      </c>
      <c r="K118" s="274">
        <v>11.475</v>
      </c>
      <c r="L118" s="486">
        <v>1.32</v>
      </c>
      <c r="M118" s="486"/>
      <c r="N118" s="486">
        <f>ROUND(L118*K118,2)</f>
        <v>15.15</v>
      </c>
      <c r="O118" s="486"/>
      <c r="P118" s="486"/>
      <c r="Q118" s="486"/>
      <c r="R118" s="275"/>
      <c r="T118" s="276" t="s">
        <v>1</v>
      </c>
      <c r="U118" s="277" t="s">
        <v>37</v>
      </c>
      <c r="V118" s="278">
        <v>4.2000000000000003E-2</v>
      </c>
      <c r="W118" s="278">
        <f>V118*K118</f>
        <v>0.48194999999999999</v>
      </c>
      <c r="X118" s="278">
        <v>0</v>
      </c>
      <c r="Y118" s="278">
        <f>X118*K118</f>
        <v>0</v>
      </c>
      <c r="Z118" s="278">
        <v>0</v>
      </c>
      <c r="AA118" s="279">
        <f>Z118*K118</f>
        <v>0</v>
      </c>
      <c r="AR118" s="191" t="s">
        <v>125</v>
      </c>
      <c r="AT118" s="191" t="s">
        <v>121</v>
      </c>
      <c r="AU118" s="191" t="s">
        <v>82</v>
      </c>
      <c r="AY118" s="191" t="s">
        <v>119</v>
      </c>
      <c r="BE118" s="280">
        <f>IF(U118="základná",N118,0)</f>
        <v>0</v>
      </c>
      <c r="BF118" s="280">
        <f>IF(U118="znížená",N118,0)</f>
        <v>15.15</v>
      </c>
      <c r="BG118" s="280">
        <f>IF(U118="zákl. prenesená",N118,0)</f>
        <v>0</v>
      </c>
      <c r="BH118" s="280">
        <f>IF(U118="zníž. prenesená",N118,0)</f>
        <v>0</v>
      </c>
      <c r="BI118" s="280">
        <f>IF(U118="nulová",N118,0)</f>
        <v>0</v>
      </c>
      <c r="BJ118" s="191" t="s">
        <v>82</v>
      </c>
      <c r="BK118" s="280">
        <f>ROUND(L118*K118,2)</f>
        <v>15.15</v>
      </c>
      <c r="BL118" s="191" t="s">
        <v>125</v>
      </c>
      <c r="BM118" s="191" t="s">
        <v>125</v>
      </c>
    </row>
    <row r="119" spans="2:65" s="199" customFormat="1" ht="38.25" customHeight="1" x14ac:dyDescent="0.2">
      <c r="B119" s="294"/>
      <c r="C119" s="271" t="s">
        <v>128</v>
      </c>
      <c r="D119" s="271" t="s">
        <v>121</v>
      </c>
      <c r="E119" s="272" t="s">
        <v>175</v>
      </c>
      <c r="F119" s="485" t="s">
        <v>176</v>
      </c>
      <c r="G119" s="485"/>
      <c r="H119" s="485"/>
      <c r="I119" s="485"/>
      <c r="J119" s="273" t="s">
        <v>148</v>
      </c>
      <c r="K119" s="274">
        <v>27.75</v>
      </c>
      <c r="L119" s="486">
        <v>6.5</v>
      </c>
      <c r="M119" s="486"/>
      <c r="N119" s="486">
        <f>ROUND(L119*K119,2)</f>
        <v>180.38</v>
      </c>
      <c r="O119" s="486"/>
      <c r="P119" s="486"/>
      <c r="Q119" s="486"/>
      <c r="R119" s="275"/>
      <c r="T119" s="276" t="s">
        <v>1</v>
      </c>
      <c r="U119" s="277" t="s">
        <v>37</v>
      </c>
      <c r="V119" s="278">
        <v>7.0999999999999994E-2</v>
      </c>
      <c r="W119" s="278">
        <f>V119*K119</f>
        <v>1.9702499999999998</v>
      </c>
      <c r="X119" s="278">
        <v>0</v>
      </c>
      <c r="Y119" s="278">
        <f>X119*K119</f>
        <v>0</v>
      </c>
      <c r="Z119" s="278">
        <v>0</v>
      </c>
      <c r="AA119" s="279">
        <f>Z119*K119</f>
        <v>0</v>
      </c>
      <c r="AR119" s="191" t="s">
        <v>125</v>
      </c>
      <c r="AT119" s="191" t="s">
        <v>121</v>
      </c>
      <c r="AU119" s="191" t="s">
        <v>82</v>
      </c>
      <c r="AY119" s="191" t="s">
        <v>119</v>
      </c>
      <c r="BE119" s="280">
        <f>IF(U119="základná",N119,0)</f>
        <v>0</v>
      </c>
      <c r="BF119" s="280">
        <f>IF(U119="znížená",N119,0)</f>
        <v>180.38</v>
      </c>
      <c r="BG119" s="280">
        <f>IF(U119="zákl. prenesená",N119,0)</f>
        <v>0</v>
      </c>
      <c r="BH119" s="280">
        <f>IF(U119="zníž. prenesená",N119,0)</f>
        <v>0</v>
      </c>
      <c r="BI119" s="280">
        <f>IF(U119="nulová",N119,0)</f>
        <v>0</v>
      </c>
      <c r="BJ119" s="191" t="s">
        <v>82</v>
      </c>
      <c r="BK119" s="280">
        <f>ROUND(L119*K119,2)</f>
        <v>180.38</v>
      </c>
      <c r="BL119" s="191" t="s">
        <v>125</v>
      </c>
      <c r="BM119" s="191" t="s">
        <v>131</v>
      </c>
    </row>
    <row r="120" spans="2:65" s="199" customFormat="1" ht="51" customHeight="1" x14ac:dyDescent="0.2">
      <c r="B120" s="294"/>
      <c r="C120" s="271" t="s">
        <v>125</v>
      </c>
      <c r="D120" s="271" t="s">
        <v>121</v>
      </c>
      <c r="E120" s="272" t="s">
        <v>179</v>
      </c>
      <c r="F120" s="485" t="s">
        <v>180</v>
      </c>
      <c r="G120" s="485"/>
      <c r="H120" s="485"/>
      <c r="I120" s="485"/>
      <c r="J120" s="273" t="s">
        <v>148</v>
      </c>
      <c r="K120" s="274">
        <v>194.25</v>
      </c>
      <c r="L120" s="486">
        <v>2.4700000000000002</v>
      </c>
      <c r="M120" s="486"/>
      <c r="N120" s="486">
        <f>ROUND(L120*K120,2)</f>
        <v>479.8</v>
      </c>
      <c r="O120" s="486"/>
      <c r="P120" s="486"/>
      <c r="Q120" s="486"/>
      <c r="R120" s="275"/>
      <c r="T120" s="276" t="s">
        <v>1</v>
      </c>
      <c r="U120" s="277" t="s">
        <v>37</v>
      </c>
      <c r="V120" s="278">
        <v>7.0000000000000001E-3</v>
      </c>
      <c r="W120" s="278">
        <f>V120*K120</f>
        <v>1.35975</v>
      </c>
      <c r="X120" s="278">
        <v>0</v>
      </c>
      <c r="Y120" s="278">
        <f>X120*K120</f>
        <v>0</v>
      </c>
      <c r="Z120" s="278">
        <v>0</v>
      </c>
      <c r="AA120" s="279">
        <f>Z120*K120</f>
        <v>0</v>
      </c>
      <c r="AR120" s="191" t="s">
        <v>125</v>
      </c>
      <c r="AT120" s="191" t="s">
        <v>121</v>
      </c>
      <c r="AU120" s="191" t="s">
        <v>82</v>
      </c>
      <c r="AY120" s="191" t="s">
        <v>119</v>
      </c>
      <c r="BE120" s="280">
        <f>IF(U120="základná",N120,0)</f>
        <v>0</v>
      </c>
      <c r="BF120" s="280">
        <f>IF(U120="znížená",N120,0)</f>
        <v>479.8</v>
      </c>
      <c r="BG120" s="280">
        <f>IF(U120="zákl. prenesená",N120,0)</f>
        <v>0</v>
      </c>
      <c r="BH120" s="280">
        <f>IF(U120="zníž. prenesená",N120,0)</f>
        <v>0</v>
      </c>
      <c r="BI120" s="280">
        <f>IF(U120="nulová",N120,0)</f>
        <v>0</v>
      </c>
      <c r="BJ120" s="191" t="s">
        <v>82</v>
      </c>
      <c r="BK120" s="280">
        <f>ROUND(L120*K120,2)</f>
        <v>479.8</v>
      </c>
      <c r="BL120" s="191" t="s">
        <v>125</v>
      </c>
      <c r="BM120" s="191" t="s">
        <v>134</v>
      </c>
    </row>
    <row r="121" spans="2:65" s="199" customFormat="1" ht="38.25" customHeight="1" x14ac:dyDescent="0.2">
      <c r="B121" s="294"/>
      <c r="C121" s="271" t="s">
        <v>135</v>
      </c>
      <c r="D121" s="271" t="s">
        <v>121</v>
      </c>
      <c r="E121" s="272" t="s">
        <v>195</v>
      </c>
      <c r="F121" s="485" t="s">
        <v>196</v>
      </c>
      <c r="G121" s="485"/>
      <c r="H121" s="485"/>
      <c r="I121" s="485"/>
      <c r="J121" s="273" t="s">
        <v>148</v>
      </c>
      <c r="K121" s="274">
        <v>27.75</v>
      </c>
      <c r="L121" s="486">
        <v>2.2400000000000002</v>
      </c>
      <c r="M121" s="486"/>
      <c r="N121" s="486">
        <f>ROUND(L121*K121,2)</f>
        <v>62.16</v>
      </c>
      <c r="O121" s="486"/>
      <c r="P121" s="486"/>
      <c r="Q121" s="486"/>
      <c r="R121" s="275"/>
      <c r="T121" s="276" t="s">
        <v>1</v>
      </c>
      <c r="U121" s="277" t="s">
        <v>37</v>
      </c>
      <c r="V121" s="278">
        <v>3.1E-2</v>
      </c>
      <c r="W121" s="278">
        <f>V121*K121</f>
        <v>0.86024999999999996</v>
      </c>
      <c r="X121" s="278">
        <v>0</v>
      </c>
      <c r="Y121" s="278">
        <f>X121*K121</f>
        <v>0</v>
      </c>
      <c r="Z121" s="278">
        <v>0</v>
      </c>
      <c r="AA121" s="279">
        <f>Z121*K121</f>
        <v>0</v>
      </c>
      <c r="AR121" s="191" t="s">
        <v>125</v>
      </c>
      <c r="AT121" s="191" t="s">
        <v>121</v>
      </c>
      <c r="AU121" s="191" t="s">
        <v>82</v>
      </c>
      <c r="AY121" s="191" t="s">
        <v>119</v>
      </c>
      <c r="BE121" s="280">
        <f>IF(U121="základná",N121,0)</f>
        <v>0</v>
      </c>
      <c r="BF121" s="280">
        <f>IF(U121="znížená",N121,0)</f>
        <v>62.16</v>
      </c>
      <c r="BG121" s="280">
        <f>IF(U121="zákl. prenesená",N121,0)</f>
        <v>0</v>
      </c>
      <c r="BH121" s="280">
        <f>IF(U121="zníž. prenesená",N121,0)</f>
        <v>0</v>
      </c>
      <c r="BI121" s="280">
        <f>IF(U121="nulová",N121,0)</f>
        <v>0</v>
      </c>
      <c r="BJ121" s="191" t="s">
        <v>82</v>
      </c>
      <c r="BK121" s="280">
        <f>ROUND(L121*K121,2)</f>
        <v>62.16</v>
      </c>
      <c r="BL121" s="191" t="s">
        <v>125</v>
      </c>
      <c r="BM121" s="191" t="s">
        <v>138</v>
      </c>
    </row>
    <row r="122" spans="2:65" s="262" customFormat="1" ht="29.85" customHeight="1" x14ac:dyDescent="0.3">
      <c r="B122" s="293"/>
      <c r="C122" s="259"/>
      <c r="D122" s="269" t="s">
        <v>96</v>
      </c>
      <c r="E122" s="269"/>
      <c r="F122" s="269"/>
      <c r="G122" s="269"/>
      <c r="H122" s="269"/>
      <c r="I122" s="269"/>
      <c r="J122" s="269"/>
      <c r="K122" s="269"/>
      <c r="L122" s="269"/>
      <c r="M122" s="269"/>
      <c r="N122" s="493">
        <f>BK122</f>
        <v>143.56</v>
      </c>
      <c r="O122" s="494"/>
      <c r="P122" s="494"/>
      <c r="Q122" s="494"/>
      <c r="R122" s="261"/>
      <c r="T122" s="263"/>
      <c r="W122" s="264">
        <f>SUM(W123:W125)</f>
        <v>2.2447500000000002</v>
      </c>
      <c r="Y122" s="264">
        <f>SUM(Y123:Y125)</f>
        <v>1.6425000000000001E-3</v>
      </c>
      <c r="AA122" s="265">
        <f>SUM(AA123:AA125)</f>
        <v>0</v>
      </c>
      <c r="AR122" s="266" t="s">
        <v>78</v>
      </c>
      <c r="AT122" s="267" t="s">
        <v>70</v>
      </c>
      <c r="AU122" s="267" t="s">
        <v>78</v>
      </c>
      <c r="AY122" s="266" t="s">
        <v>119</v>
      </c>
      <c r="BK122" s="268">
        <f>SUM(BK123:BK125)</f>
        <v>143.56</v>
      </c>
    </row>
    <row r="123" spans="2:65" s="199" customFormat="1" ht="38.25" customHeight="1" x14ac:dyDescent="0.2">
      <c r="B123" s="294"/>
      <c r="C123" s="271" t="s">
        <v>131</v>
      </c>
      <c r="D123" s="271" t="s">
        <v>121</v>
      </c>
      <c r="E123" s="272" t="s">
        <v>496</v>
      </c>
      <c r="F123" s="485" t="s">
        <v>497</v>
      </c>
      <c r="G123" s="485"/>
      <c r="H123" s="485"/>
      <c r="I123" s="485"/>
      <c r="J123" s="273" t="s">
        <v>148</v>
      </c>
      <c r="K123" s="274">
        <v>0</v>
      </c>
      <c r="L123" s="486">
        <v>120.75</v>
      </c>
      <c r="M123" s="486"/>
      <c r="N123" s="486">
        <f>ROUND(L123*K123,2)</f>
        <v>0</v>
      </c>
      <c r="O123" s="486"/>
      <c r="P123" s="486"/>
      <c r="Q123" s="486"/>
      <c r="R123" s="275"/>
      <c r="T123" s="276" t="s">
        <v>1</v>
      </c>
      <c r="U123" s="277" t="s">
        <v>37</v>
      </c>
      <c r="V123" s="278">
        <v>0.7</v>
      </c>
      <c r="W123" s="278">
        <f>V123*K123</f>
        <v>0</v>
      </c>
      <c r="X123" s="278">
        <v>2.2867099999999998</v>
      </c>
      <c r="Y123" s="278">
        <f>X123*K123</f>
        <v>0</v>
      </c>
      <c r="Z123" s="278">
        <v>0</v>
      </c>
      <c r="AA123" s="279">
        <f>Z123*K123</f>
        <v>0</v>
      </c>
      <c r="AR123" s="191" t="s">
        <v>125</v>
      </c>
      <c r="AT123" s="191" t="s">
        <v>121</v>
      </c>
      <c r="AU123" s="191" t="s">
        <v>82</v>
      </c>
      <c r="AY123" s="191" t="s">
        <v>119</v>
      </c>
      <c r="BE123" s="280">
        <f>IF(U123="základná",N123,0)</f>
        <v>0</v>
      </c>
      <c r="BF123" s="280">
        <f>IF(U123="znížená",N123,0)</f>
        <v>0</v>
      </c>
      <c r="BG123" s="280">
        <f>IF(U123="zákl. prenesená",N123,0)</f>
        <v>0</v>
      </c>
      <c r="BH123" s="280">
        <f>IF(U123="zníž. prenesená",N123,0)</f>
        <v>0</v>
      </c>
      <c r="BI123" s="280">
        <f>IF(U123="nulová",N123,0)</f>
        <v>0</v>
      </c>
      <c r="BJ123" s="191" t="s">
        <v>82</v>
      </c>
      <c r="BK123" s="280">
        <f>ROUND(L123*K123,2)</f>
        <v>0</v>
      </c>
      <c r="BL123" s="191" t="s">
        <v>125</v>
      </c>
      <c r="BM123" s="191" t="s">
        <v>141</v>
      </c>
    </row>
    <row r="124" spans="2:65" s="199" customFormat="1" ht="25.5" customHeight="1" x14ac:dyDescent="0.2">
      <c r="B124" s="294"/>
      <c r="C124" s="271" t="s">
        <v>142</v>
      </c>
      <c r="D124" s="271" t="s">
        <v>121</v>
      </c>
      <c r="E124" s="272" t="s">
        <v>491</v>
      </c>
      <c r="F124" s="485" t="s">
        <v>498</v>
      </c>
      <c r="G124" s="485"/>
      <c r="H124" s="485"/>
      <c r="I124" s="485"/>
      <c r="J124" s="273" t="s">
        <v>124</v>
      </c>
      <c r="K124" s="274">
        <v>54.75</v>
      </c>
      <c r="L124" s="486">
        <v>2.0099999999999998</v>
      </c>
      <c r="M124" s="486"/>
      <c r="N124" s="486">
        <f>ROUND(L124*K124,2)</f>
        <v>110.05</v>
      </c>
      <c r="O124" s="486"/>
      <c r="P124" s="486"/>
      <c r="Q124" s="486"/>
      <c r="R124" s="275"/>
      <c r="T124" s="276" t="s">
        <v>1</v>
      </c>
      <c r="U124" s="277" t="s">
        <v>37</v>
      </c>
      <c r="V124" s="278">
        <v>4.1000000000000002E-2</v>
      </c>
      <c r="W124" s="278">
        <f>V124*K124</f>
        <v>2.2447500000000002</v>
      </c>
      <c r="X124" s="278">
        <v>3.0000000000000001E-5</v>
      </c>
      <c r="Y124" s="278">
        <f>X124*K124</f>
        <v>1.6425000000000001E-3</v>
      </c>
      <c r="Z124" s="278">
        <v>0</v>
      </c>
      <c r="AA124" s="279">
        <f>Z124*K124</f>
        <v>0</v>
      </c>
      <c r="AR124" s="191" t="s">
        <v>125</v>
      </c>
      <c r="AT124" s="191" t="s">
        <v>121</v>
      </c>
      <c r="AU124" s="191" t="s">
        <v>82</v>
      </c>
      <c r="AY124" s="191" t="s">
        <v>119</v>
      </c>
      <c r="BE124" s="280">
        <f>IF(U124="základná",N124,0)</f>
        <v>0</v>
      </c>
      <c r="BF124" s="280">
        <f>IF(U124="znížená",N124,0)</f>
        <v>110.05</v>
      </c>
      <c r="BG124" s="280">
        <f>IF(U124="zákl. prenesená",N124,0)</f>
        <v>0</v>
      </c>
      <c r="BH124" s="280">
        <f>IF(U124="zníž. prenesená",N124,0)</f>
        <v>0</v>
      </c>
      <c r="BI124" s="280">
        <f>IF(U124="nulová",N124,0)</f>
        <v>0</v>
      </c>
      <c r="BJ124" s="191" t="s">
        <v>82</v>
      </c>
      <c r="BK124" s="280">
        <f>ROUND(L124*K124,2)</f>
        <v>110.05</v>
      </c>
      <c r="BL124" s="191" t="s">
        <v>125</v>
      </c>
      <c r="BM124" s="191" t="s">
        <v>145</v>
      </c>
    </row>
    <row r="125" spans="2:65" s="199" customFormat="1" ht="25.5" customHeight="1" x14ac:dyDescent="0.2">
      <c r="B125" s="294"/>
      <c r="C125" s="281" t="s">
        <v>134</v>
      </c>
      <c r="D125" s="281" t="s">
        <v>186</v>
      </c>
      <c r="E125" s="282" t="s">
        <v>489</v>
      </c>
      <c r="F125" s="495" t="s">
        <v>490</v>
      </c>
      <c r="G125" s="495"/>
      <c r="H125" s="495"/>
      <c r="I125" s="495"/>
      <c r="J125" s="283" t="s">
        <v>124</v>
      </c>
      <c r="K125" s="284">
        <v>55.844999999999999</v>
      </c>
      <c r="L125" s="496">
        <v>0.6</v>
      </c>
      <c r="M125" s="496"/>
      <c r="N125" s="496">
        <f>ROUND(L125*K125,2)</f>
        <v>33.51</v>
      </c>
      <c r="O125" s="486"/>
      <c r="P125" s="486"/>
      <c r="Q125" s="486"/>
      <c r="R125" s="275"/>
      <c r="T125" s="276" t="s">
        <v>1</v>
      </c>
      <c r="U125" s="277" t="s">
        <v>37</v>
      </c>
      <c r="V125" s="278">
        <v>0</v>
      </c>
      <c r="W125" s="278">
        <f>V125*K125</f>
        <v>0</v>
      </c>
      <c r="X125" s="278">
        <v>0</v>
      </c>
      <c r="Y125" s="278">
        <f>X125*K125</f>
        <v>0</v>
      </c>
      <c r="Z125" s="278">
        <v>0</v>
      </c>
      <c r="AA125" s="279">
        <f>Z125*K125</f>
        <v>0</v>
      </c>
      <c r="AR125" s="191" t="s">
        <v>134</v>
      </c>
      <c r="AT125" s="191" t="s">
        <v>186</v>
      </c>
      <c r="AU125" s="191" t="s">
        <v>82</v>
      </c>
      <c r="AY125" s="191" t="s">
        <v>119</v>
      </c>
      <c r="BE125" s="280">
        <f>IF(U125="základná",N125,0)</f>
        <v>0</v>
      </c>
      <c r="BF125" s="280">
        <f>IF(U125="znížená",N125,0)</f>
        <v>33.51</v>
      </c>
      <c r="BG125" s="280">
        <f>IF(U125="zákl. prenesená",N125,0)</f>
        <v>0</v>
      </c>
      <c r="BH125" s="280">
        <f>IF(U125="zníž. prenesená",N125,0)</f>
        <v>0</v>
      </c>
      <c r="BI125" s="280">
        <f>IF(U125="nulová",N125,0)</f>
        <v>0</v>
      </c>
      <c r="BJ125" s="191" t="s">
        <v>82</v>
      </c>
      <c r="BK125" s="280">
        <f>ROUND(L125*K125,2)</f>
        <v>33.51</v>
      </c>
      <c r="BL125" s="191" t="s">
        <v>125</v>
      </c>
      <c r="BM125" s="191" t="s">
        <v>149</v>
      </c>
    </row>
    <row r="126" spans="2:65" s="262" customFormat="1" ht="29.85" customHeight="1" x14ac:dyDescent="0.3">
      <c r="B126" s="293"/>
      <c r="C126" s="259"/>
      <c r="D126" s="269" t="s">
        <v>97</v>
      </c>
      <c r="E126" s="269"/>
      <c r="F126" s="269"/>
      <c r="G126" s="269"/>
      <c r="H126" s="269"/>
      <c r="I126" s="269"/>
      <c r="J126" s="269"/>
      <c r="K126" s="269"/>
      <c r="L126" s="269"/>
      <c r="M126" s="269"/>
      <c r="N126" s="493">
        <f>BK126</f>
        <v>1073.0999999999999</v>
      </c>
      <c r="O126" s="494"/>
      <c r="P126" s="494"/>
      <c r="Q126" s="494"/>
      <c r="R126" s="261"/>
      <c r="T126" s="263"/>
      <c r="W126" s="264">
        <f>SUM(W127:W129)</f>
        <v>24.824000000000002</v>
      </c>
      <c r="Y126" s="264">
        <f>SUM(Y127:Y129)</f>
        <v>13.36</v>
      </c>
      <c r="AA126" s="265">
        <f>SUM(AA127:AA129)</f>
        <v>0</v>
      </c>
      <c r="AR126" s="266" t="s">
        <v>78</v>
      </c>
      <c r="AT126" s="267" t="s">
        <v>70</v>
      </c>
      <c r="AU126" s="267" t="s">
        <v>78</v>
      </c>
      <c r="AY126" s="266" t="s">
        <v>119</v>
      </c>
      <c r="BK126" s="268">
        <f>SUM(BK127:BK129)</f>
        <v>1073.0999999999999</v>
      </c>
    </row>
    <row r="127" spans="2:65" s="199" customFormat="1" ht="51" customHeight="1" x14ac:dyDescent="0.2">
      <c r="B127" s="294"/>
      <c r="C127" s="271" t="s">
        <v>151</v>
      </c>
      <c r="D127" s="271" t="s">
        <v>121</v>
      </c>
      <c r="E127" s="272" t="s">
        <v>499</v>
      </c>
      <c r="F127" s="485" t="s">
        <v>500</v>
      </c>
      <c r="G127" s="485"/>
      <c r="H127" s="485"/>
      <c r="I127" s="485"/>
      <c r="J127" s="273" t="s">
        <v>148</v>
      </c>
      <c r="K127" s="274">
        <v>8</v>
      </c>
      <c r="L127" s="486">
        <v>115</v>
      </c>
      <c r="M127" s="486"/>
      <c r="N127" s="486">
        <f>ROUND(L127*K127,2)</f>
        <v>920</v>
      </c>
      <c r="O127" s="486"/>
      <c r="P127" s="486"/>
      <c r="Q127" s="486"/>
      <c r="R127" s="275"/>
      <c r="T127" s="276" t="s">
        <v>1</v>
      </c>
      <c r="U127" s="277" t="s">
        <v>37</v>
      </c>
      <c r="V127" s="278">
        <v>3.1030000000000002</v>
      </c>
      <c r="W127" s="278">
        <f>V127*K127</f>
        <v>24.824000000000002</v>
      </c>
      <c r="X127" s="278">
        <v>1.67</v>
      </c>
      <c r="Y127" s="278">
        <f>X127*K127</f>
        <v>13.36</v>
      </c>
      <c r="Z127" s="278">
        <v>0</v>
      </c>
      <c r="AA127" s="279">
        <f>Z127*K127</f>
        <v>0</v>
      </c>
      <c r="AR127" s="191" t="s">
        <v>125</v>
      </c>
      <c r="AT127" s="191" t="s">
        <v>121</v>
      </c>
      <c r="AU127" s="191" t="s">
        <v>82</v>
      </c>
      <c r="AY127" s="191" t="s">
        <v>119</v>
      </c>
      <c r="BE127" s="280">
        <f>IF(U127="základná",N127,0)</f>
        <v>0</v>
      </c>
      <c r="BF127" s="280">
        <f>IF(U127="znížená",N127,0)</f>
        <v>920</v>
      </c>
      <c r="BG127" s="280">
        <f>IF(U127="zákl. prenesená",N127,0)</f>
        <v>0</v>
      </c>
      <c r="BH127" s="280">
        <f>IF(U127="zníž. prenesená",N127,0)</f>
        <v>0</v>
      </c>
      <c r="BI127" s="280">
        <f>IF(U127="nulová",N127,0)</f>
        <v>0</v>
      </c>
      <c r="BJ127" s="191" t="s">
        <v>82</v>
      </c>
      <c r="BK127" s="280">
        <f>ROUND(L127*K127,2)</f>
        <v>920</v>
      </c>
      <c r="BL127" s="191" t="s">
        <v>125</v>
      </c>
      <c r="BM127" s="191" t="s">
        <v>154</v>
      </c>
    </row>
    <row r="128" spans="2:65" s="199" customFormat="1" ht="25.5" customHeight="1" x14ac:dyDescent="0.2">
      <c r="B128" s="294"/>
      <c r="C128" s="281" t="s">
        <v>138</v>
      </c>
      <c r="D128" s="281" t="s">
        <v>186</v>
      </c>
      <c r="E128" s="282" t="s">
        <v>501</v>
      </c>
      <c r="F128" s="495" t="s">
        <v>502</v>
      </c>
      <c r="G128" s="495"/>
      <c r="H128" s="495"/>
      <c r="I128" s="495"/>
      <c r="J128" s="283" t="s">
        <v>148</v>
      </c>
      <c r="K128" s="284">
        <v>8</v>
      </c>
      <c r="L128" s="496">
        <v>18.98</v>
      </c>
      <c r="M128" s="496"/>
      <c r="N128" s="496">
        <f>ROUND(L128*K128,2)</f>
        <v>151.84</v>
      </c>
      <c r="O128" s="486"/>
      <c r="P128" s="486"/>
      <c r="Q128" s="486"/>
      <c r="R128" s="275"/>
      <c r="T128" s="276" t="s">
        <v>1</v>
      </c>
      <c r="U128" s="277" t="s">
        <v>37</v>
      </c>
      <c r="V128" s="278">
        <v>0</v>
      </c>
      <c r="W128" s="278">
        <f>V128*K128</f>
        <v>0</v>
      </c>
      <c r="X128" s="278">
        <v>0</v>
      </c>
      <c r="Y128" s="278">
        <f>X128*K128</f>
        <v>0</v>
      </c>
      <c r="Z128" s="278">
        <v>0</v>
      </c>
      <c r="AA128" s="279">
        <f>Z128*K128</f>
        <v>0</v>
      </c>
      <c r="AR128" s="191" t="s">
        <v>134</v>
      </c>
      <c r="AT128" s="191" t="s">
        <v>186</v>
      </c>
      <c r="AU128" s="191" t="s">
        <v>82</v>
      </c>
      <c r="AY128" s="191" t="s">
        <v>119</v>
      </c>
      <c r="BE128" s="280">
        <f>IF(U128="základná",N128,0)</f>
        <v>0</v>
      </c>
      <c r="BF128" s="280">
        <f>IF(U128="znížená",N128,0)</f>
        <v>151.84</v>
      </c>
      <c r="BG128" s="280">
        <f>IF(U128="zákl. prenesená",N128,0)</f>
        <v>0</v>
      </c>
      <c r="BH128" s="280">
        <f>IF(U128="zníž. prenesená",N128,0)</f>
        <v>0</v>
      </c>
      <c r="BI128" s="280">
        <f>IF(U128="nulová",N128,0)</f>
        <v>0</v>
      </c>
      <c r="BJ128" s="191" t="s">
        <v>82</v>
      </c>
      <c r="BK128" s="280">
        <f>ROUND(L128*K128,2)</f>
        <v>151.84</v>
      </c>
      <c r="BL128" s="191" t="s">
        <v>125</v>
      </c>
      <c r="BM128" s="191" t="s">
        <v>7</v>
      </c>
    </row>
    <row r="129" spans="2:65" s="199" customFormat="1" ht="38.25" customHeight="1" x14ac:dyDescent="0.2">
      <c r="B129" s="294"/>
      <c r="C129" s="271" t="s">
        <v>157</v>
      </c>
      <c r="D129" s="271" t="s">
        <v>121</v>
      </c>
      <c r="E129" s="272" t="s">
        <v>503</v>
      </c>
      <c r="F129" s="485" t="s">
        <v>504</v>
      </c>
      <c r="G129" s="485"/>
      <c r="H129" s="485"/>
      <c r="I129" s="485"/>
      <c r="J129" s="273" t="s">
        <v>229</v>
      </c>
      <c r="K129" s="274">
        <v>9</v>
      </c>
      <c r="L129" s="486">
        <v>0.14000000000000001</v>
      </c>
      <c r="M129" s="486"/>
      <c r="N129" s="486">
        <f>ROUND(L129*K129,2)</f>
        <v>1.26</v>
      </c>
      <c r="O129" s="486"/>
      <c r="P129" s="486"/>
      <c r="Q129" s="486"/>
      <c r="R129" s="275"/>
      <c r="T129" s="276" t="s">
        <v>1</v>
      </c>
      <c r="U129" s="277" t="s">
        <v>37</v>
      </c>
      <c r="V129" s="278">
        <v>0</v>
      </c>
      <c r="W129" s="278">
        <f>V129*K129</f>
        <v>0</v>
      </c>
      <c r="X129" s="278">
        <v>0</v>
      </c>
      <c r="Y129" s="278">
        <f>X129*K129</f>
        <v>0</v>
      </c>
      <c r="Z129" s="278">
        <v>0</v>
      </c>
      <c r="AA129" s="279">
        <f>Z129*K129</f>
        <v>0</v>
      </c>
      <c r="AR129" s="191" t="s">
        <v>125</v>
      </c>
      <c r="AT129" s="191" t="s">
        <v>121</v>
      </c>
      <c r="AU129" s="191" t="s">
        <v>82</v>
      </c>
      <c r="AY129" s="191" t="s">
        <v>119</v>
      </c>
      <c r="BE129" s="280">
        <f>IF(U129="základná",N129,0)</f>
        <v>0</v>
      </c>
      <c r="BF129" s="280">
        <f>IF(U129="znížená",N129,0)</f>
        <v>1.26</v>
      </c>
      <c r="BG129" s="280">
        <f>IF(U129="zákl. prenesená",N129,0)</f>
        <v>0</v>
      </c>
      <c r="BH129" s="280">
        <f>IF(U129="zníž. prenesená",N129,0)</f>
        <v>0</v>
      </c>
      <c r="BI129" s="280">
        <f>IF(U129="nulová",N129,0)</f>
        <v>0</v>
      </c>
      <c r="BJ129" s="191" t="s">
        <v>82</v>
      </c>
      <c r="BK129" s="280">
        <f>ROUND(L129*K129,2)</f>
        <v>1.26</v>
      </c>
      <c r="BL129" s="191" t="s">
        <v>125</v>
      </c>
      <c r="BM129" s="191" t="s">
        <v>160</v>
      </c>
    </row>
    <row r="130" spans="2:65" s="262" customFormat="1" ht="29.85" customHeight="1" x14ac:dyDescent="0.3">
      <c r="B130" s="293"/>
      <c r="C130" s="259"/>
      <c r="D130" s="269" t="s">
        <v>99</v>
      </c>
      <c r="E130" s="269"/>
      <c r="F130" s="269"/>
      <c r="G130" s="269"/>
      <c r="H130" s="269"/>
      <c r="I130" s="269"/>
      <c r="J130" s="269"/>
      <c r="K130" s="269"/>
      <c r="L130" s="269"/>
      <c r="M130" s="269"/>
      <c r="N130" s="493">
        <f>BK130</f>
        <v>1224.9099999999999</v>
      </c>
      <c r="O130" s="494"/>
      <c r="P130" s="494"/>
      <c r="Q130" s="494"/>
      <c r="R130" s="261"/>
      <c r="T130" s="263"/>
      <c r="W130" s="264">
        <f>SUM(W131:W132)</f>
        <v>11.379000000000001</v>
      </c>
      <c r="Y130" s="264">
        <f>SUM(Y131:Y132)</f>
        <v>19.795312499999998</v>
      </c>
      <c r="AA130" s="265">
        <f>SUM(AA131:AA132)</f>
        <v>0</v>
      </c>
      <c r="AR130" s="266" t="s">
        <v>78</v>
      </c>
      <c r="AT130" s="267" t="s">
        <v>70</v>
      </c>
      <c r="AU130" s="267" t="s">
        <v>78</v>
      </c>
      <c r="AY130" s="266" t="s">
        <v>119</v>
      </c>
      <c r="BK130" s="268">
        <f>SUM(BK131:BK132)</f>
        <v>1224.9099999999999</v>
      </c>
    </row>
    <row r="131" spans="2:65" s="199" customFormat="1" ht="25.5" customHeight="1" x14ac:dyDescent="0.2">
      <c r="B131" s="294"/>
      <c r="C131" s="271" t="s">
        <v>141</v>
      </c>
      <c r="D131" s="271" t="s">
        <v>121</v>
      </c>
      <c r="E131" s="272" t="s">
        <v>505</v>
      </c>
      <c r="F131" s="485" t="s">
        <v>506</v>
      </c>
      <c r="G131" s="485"/>
      <c r="H131" s="485"/>
      <c r="I131" s="485"/>
      <c r="J131" s="273" t="s">
        <v>148</v>
      </c>
      <c r="K131" s="274">
        <v>10.25</v>
      </c>
      <c r="L131" s="486">
        <v>63.54</v>
      </c>
      <c r="M131" s="486"/>
      <c r="N131" s="486">
        <f>ROUND(L131*K131,2)</f>
        <v>651.29</v>
      </c>
      <c r="O131" s="486"/>
      <c r="P131" s="486"/>
      <c r="Q131" s="486"/>
      <c r="R131" s="275"/>
      <c r="T131" s="276" t="s">
        <v>1</v>
      </c>
      <c r="U131" s="277" t="s">
        <v>37</v>
      </c>
      <c r="V131" s="278">
        <v>0.18</v>
      </c>
      <c r="W131" s="278">
        <f>V131*K131</f>
        <v>1.845</v>
      </c>
      <c r="X131" s="278">
        <v>1.9312499999999999</v>
      </c>
      <c r="Y131" s="278">
        <f>X131*K131</f>
        <v>19.795312499999998</v>
      </c>
      <c r="Z131" s="278">
        <v>0</v>
      </c>
      <c r="AA131" s="279">
        <f>Z131*K131</f>
        <v>0</v>
      </c>
      <c r="AR131" s="191" t="s">
        <v>125</v>
      </c>
      <c r="AT131" s="191" t="s">
        <v>121</v>
      </c>
      <c r="AU131" s="191" t="s">
        <v>82</v>
      </c>
      <c r="AY131" s="191" t="s">
        <v>119</v>
      </c>
      <c r="BE131" s="280">
        <f>IF(U131="základná",N131,0)</f>
        <v>0</v>
      </c>
      <c r="BF131" s="280">
        <f>IF(U131="znížená",N131,0)</f>
        <v>651.29</v>
      </c>
      <c r="BG131" s="280">
        <f>IF(U131="zákl. prenesená",N131,0)</f>
        <v>0</v>
      </c>
      <c r="BH131" s="280">
        <f>IF(U131="zníž. prenesená",N131,0)</f>
        <v>0</v>
      </c>
      <c r="BI131" s="280">
        <f>IF(U131="nulová",N131,0)</f>
        <v>0</v>
      </c>
      <c r="BJ131" s="191" t="s">
        <v>82</v>
      </c>
      <c r="BK131" s="280">
        <f>ROUND(L131*K131,2)</f>
        <v>651.29</v>
      </c>
      <c r="BL131" s="191" t="s">
        <v>125</v>
      </c>
      <c r="BM131" s="191" t="s">
        <v>163</v>
      </c>
    </row>
    <row r="132" spans="2:65" s="199" customFormat="1" ht="25.5" customHeight="1" x14ac:dyDescent="0.2">
      <c r="B132" s="294"/>
      <c r="C132" s="271" t="s">
        <v>164</v>
      </c>
      <c r="D132" s="271" t="s">
        <v>121</v>
      </c>
      <c r="E132" s="272" t="s">
        <v>262</v>
      </c>
      <c r="F132" s="485" t="s">
        <v>263</v>
      </c>
      <c r="G132" s="485"/>
      <c r="H132" s="485"/>
      <c r="I132" s="485"/>
      <c r="J132" s="273" t="s">
        <v>148</v>
      </c>
      <c r="K132" s="274">
        <v>10.5</v>
      </c>
      <c r="L132" s="486">
        <v>54.63</v>
      </c>
      <c r="M132" s="486"/>
      <c r="N132" s="486">
        <f>ROUND(L132*K132,2)</f>
        <v>573.62</v>
      </c>
      <c r="O132" s="486"/>
      <c r="P132" s="486"/>
      <c r="Q132" s="486"/>
      <c r="R132" s="275"/>
      <c r="T132" s="276" t="s">
        <v>1</v>
      </c>
      <c r="U132" s="277" t="s">
        <v>37</v>
      </c>
      <c r="V132" s="278">
        <v>0.90800000000000003</v>
      </c>
      <c r="W132" s="278">
        <f>V132*K132</f>
        <v>9.5340000000000007</v>
      </c>
      <c r="X132" s="278">
        <v>0</v>
      </c>
      <c r="Y132" s="278">
        <f>X132*K132</f>
        <v>0</v>
      </c>
      <c r="Z132" s="278">
        <v>0</v>
      </c>
      <c r="AA132" s="279">
        <f>Z132*K132</f>
        <v>0</v>
      </c>
      <c r="AR132" s="191" t="s">
        <v>125</v>
      </c>
      <c r="AT132" s="191" t="s">
        <v>121</v>
      </c>
      <c r="AU132" s="191" t="s">
        <v>82</v>
      </c>
      <c r="AY132" s="191" t="s">
        <v>119</v>
      </c>
      <c r="BE132" s="280">
        <f>IF(U132="základná",N132,0)</f>
        <v>0</v>
      </c>
      <c r="BF132" s="280">
        <f>IF(U132="znížená",N132,0)</f>
        <v>573.62</v>
      </c>
      <c r="BG132" s="280">
        <f>IF(U132="zákl. prenesená",N132,0)</f>
        <v>0</v>
      </c>
      <c r="BH132" s="280">
        <f>IF(U132="zníž. prenesená",N132,0)</f>
        <v>0</v>
      </c>
      <c r="BI132" s="280">
        <f>IF(U132="nulová",N132,0)</f>
        <v>0</v>
      </c>
      <c r="BJ132" s="191" t="s">
        <v>82</v>
      </c>
      <c r="BK132" s="280">
        <f>ROUND(L132*K132,2)</f>
        <v>573.62</v>
      </c>
      <c r="BL132" s="191" t="s">
        <v>125</v>
      </c>
      <c r="BM132" s="191" t="s">
        <v>167</v>
      </c>
    </row>
    <row r="133" spans="2:65" s="262" customFormat="1" ht="29.85" customHeight="1" x14ac:dyDescent="0.3">
      <c r="B133" s="293"/>
      <c r="C133" s="259"/>
      <c r="D133" s="269" t="s">
        <v>101</v>
      </c>
      <c r="E133" s="269"/>
      <c r="F133" s="269"/>
      <c r="G133" s="269"/>
      <c r="H133" s="269"/>
      <c r="I133" s="269"/>
      <c r="J133" s="269"/>
      <c r="K133" s="269"/>
      <c r="L133" s="269"/>
      <c r="M133" s="269"/>
      <c r="N133" s="493">
        <f>BK133</f>
        <v>137.19999999999999</v>
      </c>
      <c r="O133" s="494"/>
      <c r="P133" s="494"/>
      <c r="Q133" s="494"/>
      <c r="R133" s="261"/>
      <c r="T133" s="263"/>
      <c r="W133" s="264">
        <f>W134</f>
        <v>4.4000000000000004</v>
      </c>
      <c r="Y133" s="264">
        <f>Y134</f>
        <v>1.426E-2</v>
      </c>
      <c r="AA133" s="265">
        <f>AA134</f>
        <v>0</v>
      </c>
      <c r="AR133" s="266" t="s">
        <v>78</v>
      </c>
      <c r="AT133" s="267" t="s">
        <v>70</v>
      </c>
      <c r="AU133" s="267" t="s">
        <v>78</v>
      </c>
      <c r="AY133" s="266" t="s">
        <v>119</v>
      </c>
      <c r="BK133" s="268">
        <f>BK134</f>
        <v>137.19999999999999</v>
      </c>
    </row>
    <row r="134" spans="2:65" s="199" customFormat="1" ht="16.5" customHeight="1" x14ac:dyDescent="0.2">
      <c r="B134" s="294"/>
      <c r="C134" s="271" t="s">
        <v>145</v>
      </c>
      <c r="D134" s="271" t="s">
        <v>121</v>
      </c>
      <c r="E134" s="272" t="s">
        <v>507</v>
      </c>
      <c r="F134" s="485" t="s">
        <v>508</v>
      </c>
      <c r="G134" s="485"/>
      <c r="H134" s="485"/>
      <c r="I134" s="485"/>
      <c r="J134" s="273" t="s">
        <v>124</v>
      </c>
      <c r="K134" s="274">
        <v>40</v>
      </c>
      <c r="L134" s="486">
        <v>3.43</v>
      </c>
      <c r="M134" s="486"/>
      <c r="N134" s="486">
        <f>ROUND(L134*K134,2)</f>
        <v>137.19999999999999</v>
      </c>
      <c r="O134" s="486"/>
      <c r="P134" s="486"/>
      <c r="Q134" s="486"/>
      <c r="R134" s="275"/>
      <c r="T134" s="276" t="s">
        <v>1</v>
      </c>
      <c r="U134" s="277" t="s">
        <v>37</v>
      </c>
      <c r="V134" s="278">
        <v>0.11</v>
      </c>
      <c r="W134" s="278">
        <f>V134*K134</f>
        <v>4.4000000000000004</v>
      </c>
      <c r="X134" s="278">
        <v>3.5649999999999999E-4</v>
      </c>
      <c r="Y134" s="278">
        <f>X134*K134</f>
        <v>1.426E-2</v>
      </c>
      <c r="Z134" s="278">
        <v>0</v>
      </c>
      <c r="AA134" s="279">
        <f>Z134*K134</f>
        <v>0</v>
      </c>
      <c r="AR134" s="191" t="s">
        <v>125</v>
      </c>
      <c r="AT134" s="191" t="s">
        <v>121</v>
      </c>
      <c r="AU134" s="191" t="s">
        <v>82</v>
      </c>
      <c r="AY134" s="191" t="s">
        <v>119</v>
      </c>
      <c r="BE134" s="280">
        <f>IF(U134="základná",N134,0)</f>
        <v>0</v>
      </c>
      <c r="BF134" s="280">
        <f>IF(U134="znížená",N134,0)</f>
        <v>137.19999999999999</v>
      </c>
      <c r="BG134" s="280">
        <f>IF(U134="zákl. prenesená",N134,0)</f>
        <v>0</v>
      </c>
      <c r="BH134" s="280">
        <f>IF(U134="zníž. prenesená",N134,0)</f>
        <v>0</v>
      </c>
      <c r="BI134" s="280">
        <f>IF(U134="nulová",N134,0)</f>
        <v>0</v>
      </c>
      <c r="BJ134" s="191" t="s">
        <v>82</v>
      </c>
      <c r="BK134" s="280">
        <f>ROUND(L134*K134,2)</f>
        <v>137.19999999999999</v>
      </c>
      <c r="BL134" s="191" t="s">
        <v>125</v>
      </c>
      <c r="BM134" s="191" t="s">
        <v>170</v>
      </c>
    </row>
    <row r="135" spans="2:65" s="262" customFormat="1" ht="29.85" customHeight="1" x14ac:dyDescent="0.3">
      <c r="B135" s="293"/>
      <c r="C135" s="259"/>
      <c r="D135" s="269" t="s">
        <v>102</v>
      </c>
      <c r="E135" s="269"/>
      <c r="F135" s="269"/>
      <c r="G135" s="269"/>
      <c r="H135" s="269"/>
      <c r="I135" s="269"/>
      <c r="J135" s="269"/>
      <c r="K135" s="269"/>
      <c r="L135" s="269"/>
      <c r="M135" s="269"/>
      <c r="N135" s="493">
        <f>BK135</f>
        <v>0.7</v>
      </c>
      <c r="O135" s="494"/>
      <c r="P135" s="494"/>
      <c r="Q135" s="494"/>
      <c r="R135" s="261"/>
      <c r="T135" s="263"/>
      <c r="W135" s="264">
        <f>W136</f>
        <v>1.4047999999999998</v>
      </c>
      <c r="Y135" s="264">
        <f>Y136</f>
        <v>0</v>
      </c>
      <c r="AA135" s="265">
        <f>AA136</f>
        <v>0</v>
      </c>
      <c r="AR135" s="266" t="s">
        <v>78</v>
      </c>
      <c r="AT135" s="267" t="s">
        <v>70</v>
      </c>
      <c r="AU135" s="267" t="s">
        <v>78</v>
      </c>
      <c r="AY135" s="266" t="s">
        <v>119</v>
      </c>
      <c r="BK135" s="268">
        <f>BK136</f>
        <v>0.7</v>
      </c>
    </row>
    <row r="136" spans="2:65" s="199" customFormat="1" ht="38.25" customHeight="1" x14ac:dyDescent="0.2">
      <c r="B136" s="294"/>
      <c r="C136" s="271" t="s">
        <v>171</v>
      </c>
      <c r="D136" s="271" t="s">
        <v>121</v>
      </c>
      <c r="E136" s="272" t="s">
        <v>473</v>
      </c>
      <c r="F136" s="485" t="s">
        <v>474</v>
      </c>
      <c r="G136" s="485"/>
      <c r="H136" s="485"/>
      <c r="I136" s="485"/>
      <c r="J136" s="273" t="s">
        <v>189</v>
      </c>
      <c r="K136" s="274">
        <v>35.119999999999997</v>
      </c>
      <c r="L136" s="486">
        <v>0.02</v>
      </c>
      <c r="M136" s="486"/>
      <c r="N136" s="486">
        <f>ROUND(L136*K136,2)</f>
        <v>0.7</v>
      </c>
      <c r="O136" s="486"/>
      <c r="P136" s="486"/>
      <c r="Q136" s="486"/>
      <c r="R136" s="275"/>
      <c r="T136" s="276" t="s">
        <v>1</v>
      </c>
      <c r="U136" s="285" t="s">
        <v>37</v>
      </c>
      <c r="V136" s="286">
        <v>0.04</v>
      </c>
      <c r="W136" s="286">
        <f>V136*K136</f>
        <v>1.4047999999999998</v>
      </c>
      <c r="X136" s="286">
        <v>0</v>
      </c>
      <c r="Y136" s="286">
        <f>X136*K136</f>
        <v>0</v>
      </c>
      <c r="Z136" s="286">
        <v>0</v>
      </c>
      <c r="AA136" s="287">
        <f>Z136*K136</f>
        <v>0</v>
      </c>
      <c r="AR136" s="191" t="s">
        <v>125</v>
      </c>
      <c r="AT136" s="191" t="s">
        <v>121</v>
      </c>
      <c r="AU136" s="191" t="s">
        <v>82</v>
      </c>
      <c r="AY136" s="191" t="s">
        <v>119</v>
      </c>
      <c r="BE136" s="280">
        <f>IF(U136="základná",N136,0)</f>
        <v>0</v>
      </c>
      <c r="BF136" s="280">
        <f>IF(U136="znížená",N136,0)</f>
        <v>0.7</v>
      </c>
      <c r="BG136" s="280">
        <f>IF(U136="zákl. prenesená",N136,0)</f>
        <v>0</v>
      </c>
      <c r="BH136" s="280">
        <f>IF(U136="zníž. prenesená",N136,0)</f>
        <v>0</v>
      </c>
      <c r="BI136" s="280">
        <f>IF(U136="nulová",N136,0)</f>
        <v>0</v>
      </c>
      <c r="BJ136" s="191" t="s">
        <v>82</v>
      </c>
      <c r="BK136" s="280">
        <f>ROUND(L136*K136,2)</f>
        <v>0.7</v>
      </c>
      <c r="BL136" s="191" t="s">
        <v>125</v>
      </c>
      <c r="BM136" s="191" t="s">
        <v>174</v>
      </c>
    </row>
    <row r="137" spans="2:65" s="199" customFormat="1" ht="6.95" customHeight="1" x14ac:dyDescent="0.2">
      <c r="B137" s="295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26"/>
    </row>
  </sheetData>
  <mergeCells count="108">
    <mergeCell ref="N133:Q133"/>
    <mergeCell ref="F134:I134"/>
    <mergeCell ref="L134:M134"/>
    <mergeCell ref="N134:Q134"/>
    <mergeCell ref="N135:Q135"/>
    <mergeCell ref="F136:I136"/>
    <mergeCell ref="L136:M136"/>
    <mergeCell ref="N136:Q136"/>
    <mergeCell ref="N130:Q130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N126:Q126"/>
    <mergeCell ref="F127:I127"/>
    <mergeCell ref="L127:M127"/>
    <mergeCell ref="N127:Q127"/>
    <mergeCell ref="N122:Q122"/>
    <mergeCell ref="F123:I123"/>
    <mergeCell ref="L123:M123"/>
    <mergeCell ref="N123:Q123"/>
    <mergeCell ref="F124:I124"/>
    <mergeCell ref="L124:M124"/>
    <mergeCell ref="N124:Q124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F76:P76"/>
    <mergeCell ref="F77:P77"/>
    <mergeCell ref="M79:P79"/>
    <mergeCell ref="M81:Q81"/>
    <mergeCell ref="M82:Q82"/>
    <mergeCell ref="C84:G84"/>
    <mergeCell ref="N84:Q84"/>
    <mergeCell ref="H33:J33"/>
    <mergeCell ref="M33:P33"/>
    <mergeCell ref="H34:J34"/>
    <mergeCell ref="M34:P34"/>
    <mergeCell ref="L36:P36"/>
    <mergeCell ref="C74:Q74"/>
    <mergeCell ref="M30:P30"/>
    <mergeCell ref="H31:J31"/>
    <mergeCell ref="M31:P31"/>
    <mergeCell ref="H32:J32"/>
    <mergeCell ref="M32:P32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 xr:uid="{4CEF4956-2B4A-4866-88CF-A90C9A21BCCD}"/>
    <hyperlink ref="H1:K1" location="C86" display="2) Rekapitulácia rozpočtu" xr:uid="{4EBBDF44-6623-4067-A18F-345E05F1E7C2}"/>
    <hyperlink ref="L1" location="C115" display="3) Rozpočet" xr:uid="{0D7ED6EA-9196-4CE4-8CF3-EF18A4CA9A3D}"/>
    <hyperlink ref="S1:T1" location="'Rekapitulácia stavby'!C2" display="Rekapitulácia stavby" xr:uid="{4DB5526D-00AF-4EA4-909E-17914A818064}"/>
  </hyperlinks>
  <pageMargins left="0.59055118110236227" right="0.59055118110236227" top="0.51181102362204722" bottom="0.47244094488188981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B406-B00A-45F4-82C3-B2135933AC3E}">
  <dimension ref="A1:BN137"/>
  <sheetViews>
    <sheetView showGridLines="0" workbookViewId="0">
      <pane ySplit="1" topLeftCell="A120" activePane="bottomLeft" state="frozen"/>
      <selection activeCell="BE37" sqref="BE37"/>
      <selection pane="bottomLeft" activeCell="K136" sqref="K136"/>
    </sheetView>
  </sheetViews>
  <sheetFormatPr defaultRowHeight="13.5" x14ac:dyDescent="0.3"/>
  <cols>
    <col min="1" max="1" width="8.33203125" style="190" customWidth="1"/>
    <col min="2" max="2" width="1.6640625" style="190" customWidth="1"/>
    <col min="3" max="3" width="4.1640625" style="190" customWidth="1"/>
    <col min="4" max="4" width="4.33203125" style="190" customWidth="1"/>
    <col min="5" max="5" width="17.1640625" style="190" customWidth="1"/>
    <col min="6" max="7" width="11.1640625" style="190" customWidth="1"/>
    <col min="8" max="8" width="12.5" style="190" customWidth="1"/>
    <col min="9" max="9" width="7" style="190" customWidth="1"/>
    <col min="10" max="10" width="5.1640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40625" style="190" customWidth="1"/>
    <col min="18" max="18" width="1.6640625" style="190" customWidth="1"/>
    <col min="19" max="19" width="8.1640625" style="190" customWidth="1"/>
    <col min="20" max="20" width="29.6640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40625" style="190" hidden="1" customWidth="1"/>
    <col min="25" max="25" width="15" style="190" hidden="1" customWidth="1"/>
    <col min="26" max="26" width="11" style="190" hidden="1" customWidth="1"/>
    <col min="27" max="27" width="15" style="190" hidden="1" customWidth="1"/>
    <col min="28" max="28" width="16.33203125" style="190" hidden="1" customWidth="1"/>
    <col min="29" max="29" width="11" style="190" customWidth="1"/>
    <col min="30" max="30" width="15" style="190" customWidth="1"/>
    <col min="31" max="31" width="16.33203125" style="190" customWidth="1"/>
    <col min="32" max="16384" width="9.33203125" style="190"/>
  </cols>
  <sheetData>
    <row r="1" spans="1:66" ht="21.75" customHeight="1" x14ac:dyDescent="0.3">
      <c r="A1" s="186"/>
      <c r="B1" s="187"/>
      <c r="C1" s="187"/>
      <c r="D1" s="188" t="s">
        <v>510</v>
      </c>
      <c r="E1" s="187"/>
      <c r="F1" s="189" t="s">
        <v>511</v>
      </c>
      <c r="G1" s="189"/>
      <c r="H1" s="447" t="s">
        <v>512</v>
      </c>
      <c r="I1" s="447"/>
      <c r="J1" s="447"/>
      <c r="K1" s="447"/>
      <c r="L1" s="189" t="s">
        <v>513</v>
      </c>
      <c r="M1" s="187"/>
      <c r="N1" s="187"/>
      <c r="O1" s="188" t="s">
        <v>514</v>
      </c>
      <c r="P1" s="187"/>
      <c r="Q1" s="187"/>
      <c r="R1" s="187"/>
      <c r="S1" s="189" t="s">
        <v>515</v>
      </c>
      <c r="T1" s="189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</row>
    <row r="2" spans="1:66" ht="36.950000000000003" customHeight="1" x14ac:dyDescent="0.3">
      <c r="C2" s="448" t="s">
        <v>516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S2" s="450" t="s">
        <v>5</v>
      </c>
      <c r="T2" s="451"/>
      <c r="U2" s="451"/>
      <c r="V2" s="451"/>
      <c r="W2" s="451"/>
      <c r="X2" s="451"/>
      <c r="Y2" s="451"/>
      <c r="Z2" s="451"/>
      <c r="AA2" s="451"/>
      <c r="AB2" s="451"/>
      <c r="AC2" s="451"/>
      <c r="AT2" s="191" t="s">
        <v>530</v>
      </c>
    </row>
    <row r="3" spans="1:66" ht="6.95" customHeight="1" x14ac:dyDescent="0.3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  <c r="AT3" s="191" t="s">
        <v>71</v>
      </c>
    </row>
    <row r="4" spans="1:66" ht="36.950000000000003" customHeight="1" x14ac:dyDescent="0.3">
      <c r="B4" s="195"/>
      <c r="C4" s="452" t="s">
        <v>85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196"/>
      <c r="T4" s="197" t="s">
        <v>9</v>
      </c>
      <c r="AT4" s="191" t="s">
        <v>3</v>
      </c>
    </row>
    <row r="5" spans="1:66" ht="6.95" customHeight="1" x14ac:dyDescent="0.3">
      <c r="B5" s="195"/>
      <c r="R5" s="196"/>
    </row>
    <row r="6" spans="1:66" ht="25.35" customHeight="1" x14ac:dyDescent="0.3">
      <c r="B6" s="195"/>
      <c r="D6" s="198" t="s">
        <v>12</v>
      </c>
      <c r="F6" s="454" t="s">
        <v>525</v>
      </c>
      <c r="G6" s="455"/>
      <c r="H6" s="455"/>
      <c r="I6" s="455"/>
      <c r="J6" s="455"/>
      <c r="K6" s="455"/>
      <c r="L6" s="455"/>
      <c r="M6" s="455"/>
      <c r="N6" s="455"/>
      <c r="O6" s="455"/>
      <c r="P6" s="455"/>
      <c r="R6" s="196"/>
    </row>
    <row r="7" spans="1:66" s="199" customFormat="1" ht="32.85" customHeight="1" x14ac:dyDescent="0.2">
      <c r="B7" s="200"/>
      <c r="D7" s="201" t="s">
        <v>86</v>
      </c>
      <c r="F7" s="456" t="s">
        <v>539</v>
      </c>
      <c r="G7" s="457"/>
      <c r="H7" s="457"/>
      <c r="I7" s="457"/>
      <c r="J7" s="457"/>
      <c r="K7" s="457"/>
      <c r="L7" s="457"/>
      <c r="M7" s="457"/>
      <c r="N7" s="457"/>
      <c r="O7" s="457"/>
      <c r="P7" s="457"/>
      <c r="R7" s="202"/>
    </row>
    <row r="8" spans="1:66" s="199" customFormat="1" ht="14.45" customHeight="1" x14ac:dyDescent="0.2">
      <c r="B8" s="200"/>
      <c r="D8" s="198" t="s">
        <v>13</v>
      </c>
      <c r="F8" s="203" t="s">
        <v>1</v>
      </c>
      <c r="M8" s="198" t="s">
        <v>14</v>
      </c>
      <c r="O8" s="203" t="s">
        <v>1</v>
      </c>
      <c r="R8" s="202"/>
    </row>
    <row r="9" spans="1:66" s="199" customFormat="1" ht="14.45" customHeight="1" x14ac:dyDescent="0.2">
      <c r="B9" s="200"/>
      <c r="D9" s="198" t="s">
        <v>15</v>
      </c>
      <c r="F9" s="203" t="s">
        <v>16</v>
      </c>
      <c r="M9" s="198" t="s">
        <v>17</v>
      </c>
      <c r="O9" s="461"/>
      <c r="P9" s="461"/>
      <c r="R9" s="202"/>
    </row>
    <row r="10" spans="1:66" s="199" customFormat="1" ht="10.9" customHeight="1" x14ac:dyDescent="0.2">
      <c r="B10" s="200"/>
      <c r="R10" s="202"/>
    </row>
    <row r="11" spans="1:66" s="199" customFormat="1" ht="14.45" customHeight="1" x14ac:dyDescent="0.2">
      <c r="B11" s="200"/>
      <c r="D11" s="198" t="s">
        <v>18</v>
      </c>
      <c r="M11" s="198" t="s">
        <v>19</v>
      </c>
      <c r="O11" s="458" t="s">
        <v>20</v>
      </c>
      <c r="P11" s="458"/>
      <c r="R11" s="202"/>
    </row>
    <row r="12" spans="1:66" s="199" customFormat="1" ht="18" customHeight="1" x14ac:dyDescent="0.2">
      <c r="B12" s="200"/>
      <c r="E12" s="203" t="s">
        <v>21</v>
      </c>
      <c r="M12" s="198" t="s">
        <v>518</v>
      </c>
      <c r="O12" s="458" t="s">
        <v>1</v>
      </c>
      <c r="P12" s="458"/>
      <c r="R12" s="202"/>
    </row>
    <row r="13" spans="1:66" s="199" customFormat="1" ht="6.95" customHeight="1" x14ac:dyDescent="0.2">
      <c r="B13" s="200"/>
      <c r="R13" s="202"/>
    </row>
    <row r="14" spans="1:66" s="199" customFormat="1" ht="14.45" customHeight="1" x14ac:dyDescent="0.2">
      <c r="B14" s="200"/>
      <c r="D14" s="198" t="s">
        <v>23</v>
      </c>
      <c r="M14" s="198" t="s">
        <v>19</v>
      </c>
      <c r="O14" s="458" t="s">
        <v>24</v>
      </c>
      <c r="P14" s="458"/>
      <c r="R14" s="202"/>
    </row>
    <row r="15" spans="1:66" s="199" customFormat="1" ht="18" customHeight="1" x14ac:dyDescent="0.2">
      <c r="B15" s="200"/>
      <c r="E15" s="203" t="s">
        <v>25</v>
      </c>
      <c r="M15" s="198" t="s">
        <v>518</v>
      </c>
      <c r="O15" s="458" t="s">
        <v>26</v>
      </c>
      <c r="P15" s="458"/>
      <c r="R15" s="202"/>
    </row>
    <row r="16" spans="1:66" s="199" customFormat="1" ht="6.95" customHeight="1" x14ac:dyDescent="0.2">
      <c r="B16" s="200"/>
      <c r="R16" s="202"/>
    </row>
    <row r="17" spans="2:18" s="199" customFormat="1" ht="14.45" customHeight="1" x14ac:dyDescent="0.2">
      <c r="B17" s="200"/>
      <c r="D17" s="198" t="s">
        <v>27</v>
      </c>
      <c r="M17" s="198" t="s">
        <v>19</v>
      </c>
      <c r="O17" s="458"/>
      <c r="P17" s="458"/>
      <c r="R17" s="202"/>
    </row>
    <row r="18" spans="2:18" s="199" customFormat="1" ht="18" customHeight="1" x14ac:dyDescent="0.2">
      <c r="B18" s="200"/>
      <c r="E18" s="203"/>
      <c r="M18" s="198" t="s">
        <v>518</v>
      </c>
      <c r="O18" s="458"/>
      <c r="P18" s="458"/>
      <c r="R18" s="202"/>
    </row>
    <row r="19" spans="2:18" s="199" customFormat="1" ht="6.95" customHeight="1" x14ac:dyDescent="0.2">
      <c r="B19" s="200"/>
      <c r="R19" s="202"/>
    </row>
    <row r="20" spans="2:18" s="199" customFormat="1" ht="14.45" customHeight="1" x14ac:dyDescent="0.2">
      <c r="B20" s="200"/>
      <c r="D20" s="198" t="s">
        <v>29</v>
      </c>
      <c r="M20" s="198" t="s">
        <v>19</v>
      </c>
      <c r="O20" s="458"/>
      <c r="P20" s="458"/>
      <c r="R20" s="202"/>
    </row>
    <row r="21" spans="2:18" s="199" customFormat="1" ht="18" customHeight="1" x14ac:dyDescent="0.2">
      <c r="B21" s="200"/>
      <c r="E21" s="203"/>
      <c r="M21" s="198" t="s">
        <v>518</v>
      </c>
      <c r="O21" s="458"/>
      <c r="P21" s="458"/>
      <c r="R21" s="202"/>
    </row>
    <row r="22" spans="2:18" s="199" customFormat="1" ht="6.95" customHeight="1" x14ac:dyDescent="0.2">
      <c r="B22" s="200"/>
      <c r="R22" s="202"/>
    </row>
    <row r="23" spans="2:18" s="199" customFormat="1" ht="14.45" customHeight="1" x14ac:dyDescent="0.2">
      <c r="B23" s="200"/>
      <c r="D23" s="198" t="s">
        <v>30</v>
      </c>
      <c r="R23" s="202"/>
    </row>
    <row r="24" spans="2:18" s="199" customFormat="1" ht="16.5" customHeight="1" x14ac:dyDescent="0.2">
      <c r="B24" s="200"/>
      <c r="E24" s="459" t="s">
        <v>1</v>
      </c>
      <c r="F24" s="459"/>
      <c r="G24" s="459"/>
      <c r="H24" s="459"/>
      <c r="I24" s="459"/>
      <c r="J24" s="459"/>
      <c r="K24" s="459"/>
      <c r="L24" s="459"/>
      <c r="R24" s="202"/>
    </row>
    <row r="25" spans="2:18" s="199" customFormat="1" ht="6.95" customHeight="1" x14ac:dyDescent="0.2">
      <c r="B25" s="200"/>
      <c r="R25" s="202"/>
    </row>
    <row r="26" spans="2:18" s="199" customFormat="1" ht="6.95" customHeight="1" x14ac:dyDescent="0.2">
      <c r="B26" s="200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R26" s="202"/>
    </row>
    <row r="27" spans="2:18" s="199" customFormat="1" ht="14.45" customHeight="1" x14ac:dyDescent="0.2">
      <c r="B27" s="200"/>
      <c r="D27" s="205" t="s">
        <v>92</v>
      </c>
      <c r="M27" s="460">
        <f>N86</f>
        <v>12382.719999999998</v>
      </c>
      <c r="N27" s="460"/>
      <c r="O27" s="460"/>
      <c r="P27" s="460"/>
      <c r="R27" s="202"/>
    </row>
    <row r="28" spans="2:18" s="199" customFormat="1" ht="14.45" customHeight="1" x14ac:dyDescent="0.2">
      <c r="B28" s="200"/>
      <c r="D28" s="206" t="s">
        <v>519</v>
      </c>
      <c r="M28" s="460">
        <f>N95</f>
        <v>0</v>
      </c>
      <c r="N28" s="460"/>
      <c r="O28" s="460"/>
      <c r="P28" s="460"/>
      <c r="R28" s="202"/>
    </row>
    <row r="29" spans="2:18" s="199" customFormat="1" ht="6.95" customHeight="1" x14ac:dyDescent="0.2">
      <c r="B29" s="200"/>
      <c r="R29" s="202"/>
    </row>
    <row r="30" spans="2:18" s="199" customFormat="1" ht="25.35" customHeight="1" x14ac:dyDescent="0.2">
      <c r="B30" s="200"/>
      <c r="D30" s="207" t="s">
        <v>31</v>
      </c>
      <c r="M30" s="465">
        <f>ROUND(M27+M28,2)</f>
        <v>12382.72</v>
      </c>
      <c r="N30" s="457"/>
      <c r="O30" s="457"/>
      <c r="P30" s="457"/>
      <c r="R30" s="202"/>
    </row>
    <row r="31" spans="2:18" s="199" customFormat="1" ht="14.45" customHeight="1" x14ac:dyDescent="0.2">
      <c r="B31" s="200"/>
      <c r="E31" s="208" t="s">
        <v>37</v>
      </c>
      <c r="F31" s="209">
        <v>0.2</v>
      </c>
      <c r="G31" s="210" t="s">
        <v>520</v>
      </c>
      <c r="H31" s="462">
        <f>ROUND((SUM(BF95:BF96)+SUM(BF114:BF136)), 2)</f>
        <v>12382.72</v>
      </c>
      <c r="I31" s="457"/>
      <c r="J31" s="457"/>
      <c r="M31" s="462">
        <f>ROUND(ROUND((SUM(BF95:BF96)+SUM(BF114:BF136)), 2)*F31, 2)</f>
        <v>2476.54</v>
      </c>
      <c r="N31" s="457"/>
      <c r="O31" s="457"/>
      <c r="P31" s="457"/>
      <c r="R31" s="202"/>
    </row>
    <row r="32" spans="2:18" s="199" customFormat="1" ht="14.45" customHeight="1" x14ac:dyDescent="0.2">
      <c r="B32" s="200"/>
      <c r="E32" s="208" t="s">
        <v>38</v>
      </c>
      <c r="F32" s="209">
        <v>0.2</v>
      </c>
      <c r="G32" s="210" t="s">
        <v>520</v>
      </c>
      <c r="H32" s="462">
        <f>ROUND((SUM(BG95:BG96)+SUM(BG114:BG136)), 2)</f>
        <v>0</v>
      </c>
      <c r="I32" s="457"/>
      <c r="J32" s="457"/>
      <c r="M32" s="462">
        <v>0</v>
      </c>
      <c r="N32" s="457"/>
      <c r="O32" s="457"/>
      <c r="P32" s="457"/>
      <c r="R32" s="202"/>
    </row>
    <row r="33" spans="2:18" s="199" customFormat="1" ht="14.45" customHeight="1" x14ac:dyDescent="0.2">
      <c r="B33" s="200"/>
      <c r="E33" s="208" t="s">
        <v>39</v>
      </c>
      <c r="F33" s="209">
        <v>0.2</v>
      </c>
      <c r="G33" s="210" t="s">
        <v>520</v>
      </c>
      <c r="H33" s="462">
        <f>ROUND((SUM(BH95:BH96)+SUM(BH114:BH136)), 2)</f>
        <v>0</v>
      </c>
      <c r="I33" s="457"/>
      <c r="J33" s="457"/>
      <c r="M33" s="462">
        <v>0</v>
      </c>
      <c r="N33" s="457"/>
      <c r="O33" s="457"/>
      <c r="P33" s="457"/>
      <c r="R33" s="202"/>
    </row>
    <row r="34" spans="2:18" s="199" customFormat="1" ht="14.45" hidden="1" customHeight="1" x14ac:dyDescent="0.2">
      <c r="B34" s="200"/>
      <c r="E34" s="208" t="s">
        <v>40</v>
      </c>
      <c r="F34" s="209">
        <v>0</v>
      </c>
      <c r="G34" s="210" t="s">
        <v>520</v>
      </c>
      <c r="H34" s="462">
        <f>ROUND((SUM(BI95:BI96)+SUM(BI114:BI136)), 2)</f>
        <v>0</v>
      </c>
      <c r="I34" s="457"/>
      <c r="J34" s="457"/>
      <c r="M34" s="462">
        <v>0</v>
      </c>
      <c r="N34" s="457"/>
      <c r="O34" s="457"/>
      <c r="P34" s="457"/>
      <c r="R34" s="202"/>
    </row>
    <row r="35" spans="2:18" s="199" customFormat="1" ht="6.95" customHeight="1" x14ac:dyDescent="0.2">
      <c r="B35" s="200"/>
      <c r="R35" s="202"/>
    </row>
    <row r="36" spans="2:18" s="199" customFormat="1" ht="25.35" customHeight="1" x14ac:dyDescent="0.2">
      <c r="B36" s="200"/>
      <c r="C36" s="211"/>
      <c r="D36" s="212" t="s">
        <v>41</v>
      </c>
      <c r="E36" s="213"/>
      <c r="F36" s="213"/>
      <c r="G36" s="214" t="s">
        <v>42</v>
      </c>
      <c r="H36" s="215" t="s">
        <v>43</v>
      </c>
      <c r="I36" s="213"/>
      <c r="J36" s="213"/>
      <c r="K36" s="213"/>
      <c r="L36" s="463">
        <f>SUM(M30:M34)</f>
        <v>14859.259999999998</v>
      </c>
      <c r="M36" s="463"/>
      <c r="N36" s="463"/>
      <c r="O36" s="463"/>
      <c r="P36" s="464"/>
      <c r="Q36" s="211"/>
      <c r="R36" s="202"/>
    </row>
    <row r="37" spans="2:18" s="199" customFormat="1" ht="14.45" customHeight="1" x14ac:dyDescent="0.2">
      <c r="B37" s="200"/>
      <c r="R37" s="202"/>
    </row>
    <row r="38" spans="2:18" s="199" customFormat="1" ht="14.45" customHeight="1" x14ac:dyDescent="0.2">
      <c r="B38" s="200"/>
      <c r="R38" s="202"/>
    </row>
    <row r="39" spans="2:18" x14ac:dyDescent="0.3">
      <c r="B39" s="195"/>
      <c r="R39" s="196"/>
    </row>
    <row r="40" spans="2:18" x14ac:dyDescent="0.3">
      <c r="B40" s="195"/>
      <c r="R40" s="196"/>
    </row>
    <row r="41" spans="2:18" x14ac:dyDescent="0.3">
      <c r="B41" s="195"/>
      <c r="R41" s="196"/>
    </row>
    <row r="42" spans="2:18" x14ac:dyDescent="0.3">
      <c r="B42" s="195"/>
      <c r="R42" s="196"/>
    </row>
    <row r="43" spans="2:18" x14ac:dyDescent="0.3">
      <c r="B43" s="195"/>
      <c r="R43" s="196"/>
    </row>
    <row r="44" spans="2:18" x14ac:dyDescent="0.3">
      <c r="B44" s="195"/>
      <c r="R44" s="196"/>
    </row>
    <row r="45" spans="2:18" x14ac:dyDescent="0.3">
      <c r="B45" s="195"/>
      <c r="R45" s="196"/>
    </row>
    <row r="46" spans="2:18" x14ac:dyDescent="0.3">
      <c r="B46" s="195"/>
      <c r="R46" s="196"/>
    </row>
    <row r="47" spans="2:18" x14ac:dyDescent="0.3">
      <c r="B47" s="195"/>
      <c r="R47" s="196"/>
    </row>
    <row r="48" spans="2:18" s="199" customFormat="1" ht="15" x14ac:dyDescent="0.2">
      <c r="B48" s="200"/>
      <c r="D48" s="216" t="s">
        <v>44</v>
      </c>
      <c r="E48" s="204"/>
      <c r="F48" s="204"/>
      <c r="G48" s="204"/>
      <c r="H48" s="217"/>
      <c r="J48" s="216" t="s">
        <v>45</v>
      </c>
      <c r="K48" s="204"/>
      <c r="L48" s="204"/>
      <c r="M48" s="204"/>
      <c r="N48" s="204"/>
      <c r="O48" s="204"/>
      <c r="P48" s="217"/>
      <c r="R48" s="202"/>
    </row>
    <row r="49" spans="2:18" x14ac:dyDescent="0.3">
      <c r="B49" s="195"/>
      <c r="D49" s="218"/>
      <c r="H49" s="219"/>
      <c r="J49" s="218"/>
      <c r="P49" s="219"/>
      <c r="R49" s="196"/>
    </row>
    <row r="50" spans="2:18" x14ac:dyDescent="0.3">
      <c r="B50" s="195"/>
      <c r="D50" s="218"/>
      <c r="H50" s="219"/>
      <c r="J50" s="218"/>
      <c r="P50" s="219"/>
      <c r="R50" s="196"/>
    </row>
    <row r="51" spans="2:18" x14ac:dyDescent="0.3">
      <c r="B51" s="195"/>
      <c r="D51" s="218"/>
      <c r="H51" s="219"/>
      <c r="J51" s="218"/>
      <c r="P51" s="219"/>
      <c r="R51" s="196"/>
    </row>
    <row r="52" spans="2:18" x14ac:dyDescent="0.3">
      <c r="B52" s="195"/>
      <c r="D52" s="218"/>
      <c r="H52" s="219"/>
      <c r="J52" s="218"/>
      <c r="P52" s="219"/>
      <c r="R52" s="196"/>
    </row>
    <row r="53" spans="2:18" x14ac:dyDescent="0.3">
      <c r="B53" s="195"/>
      <c r="D53" s="218"/>
      <c r="H53" s="219"/>
      <c r="J53" s="218"/>
      <c r="P53" s="219"/>
      <c r="R53" s="196"/>
    </row>
    <row r="54" spans="2:18" x14ac:dyDescent="0.3">
      <c r="B54" s="195"/>
      <c r="D54" s="218"/>
      <c r="H54" s="219"/>
      <c r="J54" s="218"/>
      <c r="P54" s="219"/>
      <c r="R54" s="196"/>
    </row>
    <row r="55" spans="2:18" x14ac:dyDescent="0.3">
      <c r="B55" s="195"/>
      <c r="D55" s="218"/>
      <c r="H55" s="219"/>
      <c r="J55" s="218"/>
      <c r="P55" s="219"/>
      <c r="R55" s="196"/>
    </row>
    <row r="56" spans="2:18" x14ac:dyDescent="0.3">
      <c r="B56" s="195"/>
      <c r="D56" s="218"/>
      <c r="H56" s="219"/>
      <c r="J56" s="218"/>
      <c r="P56" s="219"/>
      <c r="R56" s="196"/>
    </row>
    <row r="57" spans="2:18" s="199" customFormat="1" ht="15" x14ac:dyDescent="0.2">
      <c r="B57" s="200"/>
      <c r="D57" s="220" t="s">
        <v>46</v>
      </c>
      <c r="E57" s="221"/>
      <c r="F57" s="221"/>
      <c r="G57" s="222" t="s">
        <v>47</v>
      </c>
      <c r="H57" s="223"/>
      <c r="J57" s="220" t="s">
        <v>46</v>
      </c>
      <c r="K57" s="221"/>
      <c r="L57" s="221"/>
      <c r="M57" s="221"/>
      <c r="N57" s="222" t="s">
        <v>47</v>
      </c>
      <c r="O57" s="221"/>
      <c r="P57" s="223"/>
      <c r="R57" s="202"/>
    </row>
    <row r="58" spans="2:18" x14ac:dyDescent="0.3">
      <c r="B58" s="195"/>
      <c r="R58" s="196"/>
    </row>
    <row r="59" spans="2:18" s="199" customFormat="1" ht="15" x14ac:dyDescent="0.2">
      <c r="B59" s="200"/>
      <c r="D59" s="216" t="s">
        <v>48</v>
      </c>
      <c r="E59" s="204"/>
      <c r="F59" s="204"/>
      <c r="G59" s="204"/>
      <c r="H59" s="217"/>
      <c r="J59" s="216" t="s">
        <v>49</v>
      </c>
      <c r="K59" s="204"/>
      <c r="L59" s="204"/>
      <c r="M59" s="204"/>
      <c r="N59" s="204"/>
      <c r="O59" s="204"/>
      <c r="P59" s="217"/>
      <c r="R59" s="202"/>
    </row>
    <row r="60" spans="2:18" x14ac:dyDescent="0.3">
      <c r="B60" s="195"/>
      <c r="D60" s="218"/>
      <c r="H60" s="219"/>
      <c r="J60" s="218"/>
      <c r="P60" s="219"/>
      <c r="R60" s="196"/>
    </row>
    <row r="61" spans="2:18" x14ac:dyDescent="0.3">
      <c r="B61" s="195"/>
      <c r="D61" s="218"/>
      <c r="H61" s="219"/>
      <c r="J61" s="218"/>
      <c r="P61" s="219"/>
      <c r="R61" s="196"/>
    </row>
    <row r="62" spans="2:18" x14ac:dyDescent="0.3">
      <c r="B62" s="195"/>
      <c r="D62" s="218"/>
      <c r="H62" s="219"/>
      <c r="J62" s="218"/>
      <c r="P62" s="219"/>
      <c r="R62" s="196"/>
    </row>
    <row r="63" spans="2:18" x14ac:dyDescent="0.3">
      <c r="B63" s="195"/>
      <c r="D63" s="218"/>
      <c r="H63" s="219"/>
      <c r="J63" s="218"/>
      <c r="P63" s="219"/>
      <c r="R63" s="196"/>
    </row>
    <row r="64" spans="2:18" x14ac:dyDescent="0.3">
      <c r="B64" s="195"/>
      <c r="D64" s="218"/>
      <c r="H64" s="219"/>
      <c r="J64" s="218"/>
      <c r="P64" s="219"/>
      <c r="R64" s="196"/>
    </row>
    <row r="65" spans="2:18" x14ac:dyDescent="0.3">
      <c r="B65" s="195"/>
      <c r="D65" s="218"/>
      <c r="H65" s="219"/>
      <c r="J65" s="218"/>
      <c r="P65" s="219"/>
      <c r="R65" s="196"/>
    </row>
    <row r="66" spans="2:18" x14ac:dyDescent="0.3">
      <c r="B66" s="195"/>
      <c r="D66" s="218"/>
      <c r="H66" s="219"/>
      <c r="J66" s="218"/>
      <c r="P66" s="219"/>
      <c r="R66" s="196"/>
    </row>
    <row r="67" spans="2:18" x14ac:dyDescent="0.3">
      <c r="B67" s="195"/>
      <c r="D67" s="218"/>
      <c r="H67" s="219"/>
      <c r="J67" s="218"/>
      <c r="P67" s="219"/>
      <c r="R67" s="196"/>
    </row>
    <row r="68" spans="2:18" s="199" customFormat="1" ht="15" x14ac:dyDescent="0.2">
      <c r="B68" s="200"/>
      <c r="D68" s="220" t="s">
        <v>46</v>
      </c>
      <c r="E68" s="221"/>
      <c r="F68" s="221"/>
      <c r="G68" s="222" t="s">
        <v>47</v>
      </c>
      <c r="H68" s="223"/>
      <c r="J68" s="220" t="s">
        <v>46</v>
      </c>
      <c r="K68" s="221"/>
      <c r="L68" s="221"/>
      <c r="M68" s="221"/>
      <c r="N68" s="222" t="s">
        <v>47</v>
      </c>
      <c r="O68" s="221"/>
      <c r="P68" s="223"/>
      <c r="R68" s="202"/>
    </row>
    <row r="69" spans="2:18" s="199" customFormat="1" ht="14.45" customHeight="1" x14ac:dyDescent="0.2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6"/>
    </row>
    <row r="73" spans="2:18" s="199" customFormat="1" ht="6.95" customHeight="1" x14ac:dyDescent="0.2"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9"/>
    </row>
    <row r="74" spans="2:18" s="199" customFormat="1" ht="36.950000000000003" customHeight="1" x14ac:dyDescent="0.2">
      <c r="B74" s="200"/>
      <c r="C74" s="452" t="s">
        <v>89</v>
      </c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202"/>
    </row>
    <row r="75" spans="2:18" s="199" customFormat="1" ht="6.95" customHeight="1" x14ac:dyDescent="0.2">
      <c r="B75" s="200"/>
      <c r="R75" s="202"/>
    </row>
    <row r="76" spans="2:18" s="199" customFormat="1" ht="30" customHeight="1" x14ac:dyDescent="0.2">
      <c r="B76" s="200"/>
      <c r="C76" s="198" t="s">
        <v>12</v>
      </c>
      <c r="F76" s="454" t="str">
        <f>F6</f>
        <v>Rekonštrukcia a modernizácia cesty II/499 v úseku cesty horského priechodu Havran</v>
      </c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R76" s="202"/>
    </row>
    <row r="77" spans="2:18" s="199" customFormat="1" ht="36.950000000000003" customHeight="1" x14ac:dyDescent="0.2">
      <c r="B77" s="200"/>
      <c r="C77" s="230" t="s">
        <v>86</v>
      </c>
      <c r="F77" s="472" t="str">
        <f>F7</f>
        <v>SO 206 - Gabiónový múr v km 1,506-1,527 cesty II/499 vľavo</v>
      </c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R77" s="202"/>
    </row>
    <row r="78" spans="2:18" s="199" customFormat="1" ht="6.95" customHeight="1" x14ac:dyDescent="0.2">
      <c r="B78" s="200"/>
      <c r="R78" s="202"/>
    </row>
    <row r="79" spans="2:18" s="199" customFormat="1" ht="18" customHeight="1" x14ac:dyDescent="0.2">
      <c r="B79" s="200"/>
      <c r="C79" s="198" t="s">
        <v>15</v>
      </c>
      <c r="F79" s="203" t="str">
        <f>F9</f>
        <v xml:space="preserve"> </v>
      </c>
      <c r="K79" s="198" t="s">
        <v>17</v>
      </c>
      <c r="M79" s="461" t="str">
        <f>IF(O9="","",O9)</f>
        <v/>
      </c>
      <c r="N79" s="461"/>
      <c r="O79" s="461"/>
      <c r="P79" s="461"/>
      <c r="R79" s="202"/>
    </row>
    <row r="80" spans="2:18" s="199" customFormat="1" ht="6.95" customHeight="1" x14ac:dyDescent="0.2">
      <c r="B80" s="200"/>
      <c r="R80" s="202"/>
    </row>
    <row r="81" spans="2:47" s="199" customFormat="1" ht="15" x14ac:dyDescent="0.2">
      <c r="B81" s="200"/>
      <c r="C81" s="198" t="s">
        <v>18</v>
      </c>
      <c r="F81" s="203" t="str">
        <f>E12</f>
        <v>Trnavský samosprávny kraj</v>
      </c>
      <c r="K81" s="198" t="s">
        <v>27</v>
      </c>
      <c r="M81" s="458">
        <f>E18</f>
        <v>0</v>
      </c>
      <c r="N81" s="458"/>
      <c r="O81" s="458"/>
      <c r="P81" s="458"/>
      <c r="Q81" s="458"/>
      <c r="R81" s="202"/>
    </row>
    <row r="82" spans="2:47" s="199" customFormat="1" ht="14.45" customHeight="1" x14ac:dyDescent="0.2">
      <c r="B82" s="200"/>
      <c r="C82" s="198" t="s">
        <v>23</v>
      </c>
      <c r="F82" s="203" t="str">
        <f>IF(E15="","",E15)</f>
        <v>Swietelsky-Slovakia spol. s r.o.</v>
      </c>
      <c r="K82" s="198" t="s">
        <v>29</v>
      </c>
      <c r="M82" s="458">
        <f>E21</f>
        <v>0</v>
      </c>
      <c r="N82" s="458"/>
      <c r="O82" s="458"/>
      <c r="P82" s="458"/>
      <c r="Q82" s="458"/>
      <c r="R82" s="202"/>
    </row>
    <row r="83" spans="2:47" s="199" customFormat="1" ht="10.35" customHeight="1" x14ac:dyDescent="0.2">
      <c r="B83" s="200"/>
      <c r="R83" s="202"/>
    </row>
    <row r="84" spans="2:47" s="199" customFormat="1" ht="29.25" customHeight="1" x14ac:dyDescent="0.2">
      <c r="B84" s="200"/>
      <c r="C84" s="473" t="s">
        <v>521</v>
      </c>
      <c r="D84" s="474"/>
      <c r="E84" s="474"/>
      <c r="F84" s="474"/>
      <c r="G84" s="474"/>
      <c r="H84" s="211"/>
      <c r="I84" s="211"/>
      <c r="J84" s="211"/>
      <c r="K84" s="211"/>
      <c r="L84" s="211"/>
      <c r="M84" s="211"/>
      <c r="N84" s="473" t="s">
        <v>91</v>
      </c>
      <c r="O84" s="474"/>
      <c r="P84" s="474"/>
      <c r="Q84" s="474"/>
      <c r="R84" s="202"/>
    </row>
    <row r="85" spans="2:47" s="199" customFormat="1" ht="10.35" customHeight="1" x14ac:dyDescent="0.2">
      <c r="B85" s="200"/>
      <c r="R85" s="202"/>
    </row>
    <row r="86" spans="2:47" s="199" customFormat="1" ht="29.25" customHeight="1" x14ac:dyDescent="0.2">
      <c r="B86" s="200"/>
      <c r="C86" s="231" t="s">
        <v>522</v>
      </c>
      <c r="N86" s="466">
        <f>N114</f>
        <v>12382.719999999998</v>
      </c>
      <c r="O86" s="467"/>
      <c r="P86" s="467"/>
      <c r="Q86" s="467"/>
      <c r="R86" s="202"/>
      <c r="AU86" s="191" t="s">
        <v>93</v>
      </c>
    </row>
    <row r="87" spans="2:47" s="233" customFormat="1" ht="24.95" customHeight="1" x14ac:dyDescent="0.2">
      <c r="B87" s="232"/>
      <c r="D87" s="234" t="s">
        <v>94</v>
      </c>
      <c r="N87" s="468">
        <f>N115</f>
        <v>12382.719999999998</v>
      </c>
      <c r="O87" s="469"/>
      <c r="P87" s="469"/>
      <c r="Q87" s="469"/>
      <c r="R87" s="235"/>
    </row>
    <row r="88" spans="2:47" s="237" customFormat="1" ht="19.899999999999999" customHeight="1" x14ac:dyDescent="0.2">
      <c r="B88" s="236"/>
      <c r="D88" s="238" t="s">
        <v>95</v>
      </c>
      <c r="N88" s="470">
        <f>N116</f>
        <v>3606.49</v>
      </c>
      <c r="O88" s="471"/>
      <c r="P88" s="471"/>
      <c r="Q88" s="471"/>
      <c r="R88" s="239"/>
    </row>
    <row r="89" spans="2:47" s="237" customFormat="1" ht="19.899999999999999" customHeight="1" x14ac:dyDescent="0.2">
      <c r="B89" s="236"/>
      <c r="D89" s="238" t="s">
        <v>96</v>
      </c>
      <c r="N89" s="470">
        <f>N122</f>
        <v>874.26</v>
      </c>
      <c r="O89" s="471"/>
      <c r="P89" s="471"/>
      <c r="Q89" s="471"/>
      <c r="R89" s="239"/>
    </row>
    <row r="90" spans="2:47" s="237" customFormat="1" ht="19.899999999999999" customHeight="1" x14ac:dyDescent="0.2">
      <c r="B90" s="236"/>
      <c r="D90" s="238" t="s">
        <v>97</v>
      </c>
      <c r="N90" s="470">
        <f>N126</f>
        <v>4225.41</v>
      </c>
      <c r="O90" s="471"/>
      <c r="P90" s="471"/>
      <c r="Q90" s="471"/>
      <c r="R90" s="239"/>
    </row>
    <row r="91" spans="2:47" s="237" customFormat="1" ht="19.899999999999999" customHeight="1" x14ac:dyDescent="0.2">
      <c r="B91" s="236"/>
      <c r="D91" s="238" t="s">
        <v>99</v>
      </c>
      <c r="N91" s="470">
        <f>N130</f>
        <v>3133.62</v>
      </c>
      <c r="O91" s="471"/>
      <c r="P91" s="471"/>
      <c r="Q91" s="471"/>
      <c r="R91" s="239"/>
    </row>
    <row r="92" spans="2:47" s="237" customFormat="1" ht="19.899999999999999" customHeight="1" x14ac:dyDescent="0.2">
      <c r="B92" s="236"/>
      <c r="D92" s="238" t="s">
        <v>101</v>
      </c>
      <c r="N92" s="470">
        <f>N133</f>
        <v>540.23</v>
      </c>
      <c r="O92" s="471"/>
      <c r="P92" s="471"/>
      <c r="Q92" s="471"/>
      <c r="R92" s="239"/>
    </row>
    <row r="93" spans="2:47" s="237" customFormat="1" ht="19.899999999999999" customHeight="1" x14ac:dyDescent="0.2">
      <c r="B93" s="236"/>
      <c r="D93" s="238" t="s">
        <v>102</v>
      </c>
      <c r="N93" s="470">
        <f>N135</f>
        <v>2.71</v>
      </c>
      <c r="O93" s="471"/>
      <c r="P93" s="471"/>
      <c r="Q93" s="471"/>
      <c r="R93" s="239"/>
    </row>
    <row r="94" spans="2:47" s="199" customFormat="1" ht="21.75" customHeight="1" x14ac:dyDescent="0.2">
      <c r="B94" s="200"/>
      <c r="R94" s="202"/>
    </row>
    <row r="95" spans="2:47" s="199" customFormat="1" ht="29.25" customHeight="1" x14ac:dyDescent="0.2">
      <c r="B95" s="200"/>
      <c r="C95" s="231" t="s">
        <v>523</v>
      </c>
      <c r="N95" s="467">
        <v>0</v>
      </c>
      <c r="O95" s="480"/>
      <c r="P95" s="480"/>
      <c r="Q95" s="480"/>
      <c r="R95" s="202"/>
      <c r="T95" s="240"/>
      <c r="U95" s="241" t="s">
        <v>35</v>
      </c>
    </row>
    <row r="96" spans="2:47" s="199" customFormat="1" ht="18" customHeight="1" x14ac:dyDescent="0.2">
      <c r="B96" s="200"/>
      <c r="R96" s="202"/>
    </row>
    <row r="97" spans="2:18" s="199" customFormat="1" ht="29.25" customHeight="1" x14ac:dyDescent="0.2">
      <c r="B97" s="200"/>
      <c r="C97" s="242" t="s">
        <v>524</v>
      </c>
      <c r="D97" s="211"/>
      <c r="E97" s="211"/>
      <c r="F97" s="211"/>
      <c r="G97" s="211"/>
      <c r="H97" s="211"/>
      <c r="I97" s="211"/>
      <c r="J97" s="211"/>
      <c r="K97" s="211"/>
      <c r="L97" s="481">
        <f>ROUND(SUM(N86+N95),2)</f>
        <v>12382.72</v>
      </c>
      <c r="M97" s="481"/>
      <c r="N97" s="481"/>
      <c r="O97" s="481"/>
      <c r="P97" s="481"/>
      <c r="Q97" s="481"/>
      <c r="R97" s="202"/>
    </row>
    <row r="98" spans="2:18" s="199" customFormat="1" ht="6.95" customHeight="1" x14ac:dyDescent="0.2">
      <c r="B98" s="224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6"/>
    </row>
    <row r="102" spans="2:18" s="199" customFormat="1" ht="6.95" customHeight="1" x14ac:dyDescent="0.2">
      <c r="B102" s="227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9"/>
    </row>
    <row r="103" spans="2:18" s="199" customFormat="1" ht="36.950000000000003" customHeight="1" x14ac:dyDescent="0.2">
      <c r="B103" s="200"/>
      <c r="C103" s="482" t="s">
        <v>105</v>
      </c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202"/>
    </row>
    <row r="104" spans="2:18" s="199" customFormat="1" ht="6.95" customHeight="1" x14ac:dyDescent="0.2">
      <c r="B104" s="200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02"/>
    </row>
    <row r="105" spans="2:18" s="199" customFormat="1" ht="30" customHeight="1" x14ac:dyDescent="0.2">
      <c r="B105" s="200"/>
      <c r="C105" s="244" t="s">
        <v>12</v>
      </c>
      <c r="D105" s="243"/>
      <c r="E105" s="243"/>
      <c r="F105" s="484" t="s">
        <v>525</v>
      </c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243"/>
      <c r="R105" s="202"/>
    </row>
    <row r="106" spans="2:18" s="199" customFormat="1" ht="36.950000000000003" customHeight="1" x14ac:dyDescent="0.2">
      <c r="B106" s="200"/>
      <c r="C106" s="245" t="s">
        <v>86</v>
      </c>
      <c r="D106" s="243"/>
      <c r="E106" s="243"/>
      <c r="F106" s="475" t="str">
        <f>F7</f>
        <v>SO 206 - Gabiónový múr v km 1,506-1,527 cesty II/499 vľavo</v>
      </c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243"/>
      <c r="R106" s="202"/>
    </row>
    <row r="107" spans="2:18" s="199" customFormat="1" ht="6.95" customHeight="1" x14ac:dyDescent="0.2">
      <c r="B107" s="200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02"/>
    </row>
    <row r="108" spans="2:18" s="199" customFormat="1" ht="18" customHeight="1" x14ac:dyDescent="0.2">
      <c r="B108" s="200"/>
      <c r="C108" s="244" t="s">
        <v>15</v>
      </c>
      <c r="D108" s="243"/>
      <c r="E108" s="243"/>
      <c r="F108" s="244" t="str">
        <f>F9</f>
        <v xml:space="preserve"> </v>
      </c>
      <c r="G108" s="243"/>
      <c r="H108" s="243"/>
      <c r="I108" s="243"/>
      <c r="J108" s="243"/>
      <c r="K108" s="244"/>
      <c r="L108" s="243"/>
      <c r="M108" s="476"/>
      <c r="N108" s="476"/>
      <c r="O108" s="476"/>
      <c r="P108" s="476"/>
      <c r="Q108" s="243"/>
      <c r="R108" s="202"/>
    </row>
    <row r="109" spans="2:18" s="199" customFormat="1" ht="6.95" customHeight="1" x14ac:dyDescent="0.2">
      <c r="B109" s="200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02"/>
    </row>
    <row r="110" spans="2:18" s="199" customFormat="1" ht="15" x14ac:dyDescent="0.2">
      <c r="B110" s="200"/>
      <c r="C110" s="244" t="s">
        <v>18</v>
      </c>
      <c r="D110" s="243"/>
      <c r="E110" s="243"/>
      <c r="F110" s="244" t="s">
        <v>21</v>
      </c>
      <c r="G110" s="243"/>
      <c r="H110" s="243"/>
      <c r="I110" s="243"/>
      <c r="J110" s="243"/>
      <c r="K110" s="244"/>
      <c r="L110" s="243"/>
      <c r="M110" s="477"/>
      <c r="N110" s="477"/>
      <c r="O110" s="477"/>
      <c r="P110" s="477"/>
      <c r="Q110" s="477"/>
      <c r="R110" s="202"/>
    </row>
    <row r="111" spans="2:18" s="199" customFormat="1" ht="14.45" customHeight="1" x14ac:dyDescent="0.2">
      <c r="B111" s="200"/>
      <c r="C111" s="244" t="s">
        <v>23</v>
      </c>
      <c r="D111" s="243"/>
      <c r="E111" s="243"/>
      <c r="F111" s="244" t="s">
        <v>25</v>
      </c>
      <c r="G111" s="243"/>
      <c r="H111" s="243"/>
      <c r="I111" s="243"/>
      <c r="J111" s="243"/>
      <c r="K111" s="244"/>
      <c r="L111" s="243"/>
      <c r="M111" s="477"/>
      <c r="N111" s="477"/>
      <c r="O111" s="477"/>
      <c r="P111" s="477"/>
      <c r="Q111" s="477"/>
      <c r="R111" s="202"/>
    </row>
    <row r="112" spans="2:18" s="199" customFormat="1" ht="10.35" customHeight="1" x14ac:dyDescent="0.2">
      <c r="B112" s="200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02"/>
    </row>
    <row r="113" spans="2:65" s="250" customFormat="1" ht="29.25" customHeight="1" x14ac:dyDescent="0.2">
      <c r="B113" s="246"/>
      <c r="C113" s="296" t="s">
        <v>106</v>
      </c>
      <c r="D113" s="297" t="s">
        <v>56</v>
      </c>
      <c r="E113" s="297" t="s">
        <v>52</v>
      </c>
      <c r="F113" s="497" t="s">
        <v>53</v>
      </c>
      <c r="G113" s="497"/>
      <c r="H113" s="497"/>
      <c r="I113" s="497"/>
      <c r="J113" s="297" t="s">
        <v>107</v>
      </c>
      <c r="K113" s="297" t="s">
        <v>108</v>
      </c>
      <c r="L113" s="497" t="s">
        <v>109</v>
      </c>
      <c r="M113" s="497"/>
      <c r="N113" s="497" t="s">
        <v>91</v>
      </c>
      <c r="O113" s="497"/>
      <c r="P113" s="497"/>
      <c r="Q113" s="498"/>
      <c r="R113" s="249"/>
      <c r="T113" s="251" t="s">
        <v>526</v>
      </c>
      <c r="U113" s="252" t="s">
        <v>35</v>
      </c>
      <c r="V113" s="252" t="s">
        <v>111</v>
      </c>
      <c r="W113" s="252" t="s">
        <v>112</v>
      </c>
      <c r="X113" s="252" t="s">
        <v>527</v>
      </c>
      <c r="Y113" s="252" t="s">
        <v>528</v>
      </c>
      <c r="Z113" s="252" t="s">
        <v>115</v>
      </c>
      <c r="AA113" s="253" t="s">
        <v>116</v>
      </c>
    </row>
    <row r="114" spans="2:65" s="199" customFormat="1" ht="29.25" customHeight="1" x14ac:dyDescent="0.35">
      <c r="B114" s="200"/>
      <c r="C114" s="245" t="s">
        <v>92</v>
      </c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487">
        <f>BK114</f>
        <v>12382.719999999998</v>
      </c>
      <c r="O114" s="488"/>
      <c r="P114" s="488"/>
      <c r="Q114" s="488"/>
      <c r="R114" s="202"/>
      <c r="T114" s="254"/>
      <c r="U114" s="204"/>
      <c r="V114" s="204"/>
      <c r="W114" s="255">
        <f>W115</f>
        <v>274.94609999999994</v>
      </c>
      <c r="X114" s="204"/>
      <c r="Y114" s="255">
        <f>Y115</f>
        <v>133.81748924999999</v>
      </c>
      <c r="Z114" s="204"/>
      <c r="AA114" s="256">
        <f>AA115</f>
        <v>0</v>
      </c>
      <c r="AC114" s="280"/>
      <c r="AT114" s="191" t="s">
        <v>70</v>
      </c>
      <c r="AU114" s="191" t="s">
        <v>93</v>
      </c>
      <c r="BK114" s="257">
        <f>BK115</f>
        <v>12382.719999999998</v>
      </c>
    </row>
    <row r="115" spans="2:65" s="262" customFormat="1" ht="37.35" customHeight="1" x14ac:dyDescent="0.35">
      <c r="B115" s="258"/>
      <c r="C115" s="259"/>
      <c r="D115" s="260" t="s">
        <v>94</v>
      </c>
      <c r="E115" s="260"/>
      <c r="F115" s="260"/>
      <c r="G115" s="260"/>
      <c r="H115" s="260"/>
      <c r="I115" s="260"/>
      <c r="J115" s="260"/>
      <c r="K115" s="260"/>
      <c r="L115" s="260"/>
      <c r="M115" s="260"/>
      <c r="N115" s="489">
        <f>BK115</f>
        <v>12382.719999999998</v>
      </c>
      <c r="O115" s="490"/>
      <c r="P115" s="490"/>
      <c r="Q115" s="490"/>
      <c r="R115" s="261"/>
      <c r="T115" s="263"/>
      <c r="W115" s="264">
        <f>W116+W122+W126+W130+W133+W135</f>
        <v>274.94609999999994</v>
      </c>
      <c r="Y115" s="264">
        <f>Y116+Y122+Y126+Y130+Y133+Y135</f>
        <v>133.81748924999999</v>
      </c>
      <c r="AA115" s="265">
        <f>AA116+AA122+AA126+AA130+AA133+AA135</f>
        <v>0</v>
      </c>
      <c r="AC115" s="394">
        <f>N115</f>
        <v>12382.719999999998</v>
      </c>
      <c r="AR115" s="266" t="s">
        <v>78</v>
      </c>
      <c r="AT115" s="267" t="s">
        <v>70</v>
      </c>
      <c r="AU115" s="267" t="s">
        <v>71</v>
      </c>
      <c r="AY115" s="266" t="s">
        <v>119</v>
      </c>
      <c r="BK115" s="268">
        <f>BK116+BK122+BK126+BK130+BK133+BK135</f>
        <v>12382.719999999998</v>
      </c>
    </row>
    <row r="116" spans="2:65" s="262" customFormat="1" ht="19.899999999999999" customHeight="1" x14ac:dyDescent="0.3">
      <c r="B116" s="258"/>
      <c r="C116" s="259"/>
      <c r="D116" s="269" t="s">
        <v>95</v>
      </c>
      <c r="E116" s="269"/>
      <c r="F116" s="269"/>
      <c r="G116" s="269"/>
      <c r="H116" s="269"/>
      <c r="I116" s="269"/>
      <c r="J116" s="269"/>
      <c r="K116" s="269"/>
      <c r="L116" s="269"/>
      <c r="M116" s="269"/>
      <c r="N116" s="491">
        <f>BK116</f>
        <v>3606.49</v>
      </c>
      <c r="O116" s="492"/>
      <c r="P116" s="492"/>
      <c r="Q116" s="492"/>
      <c r="R116" s="261"/>
      <c r="T116" s="263"/>
      <c r="W116" s="264">
        <f>SUM(W117:W121)</f>
        <v>125.892</v>
      </c>
      <c r="Y116" s="264">
        <f>SUM(Y117:Y121)</f>
        <v>0</v>
      </c>
      <c r="AA116" s="265">
        <f>SUM(AA117:AA121)</f>
        <v>0</v>
      </c>
      <c r="AR116" s="266" t="s">
        <v>78</v>
      </c>
      <c r="AT116" s="267" t="s">
        <v>70</v>
      </c>
      <c r="AU116" s="267" t="s">
        <v>78</v>
      </c>
      <c r="AY116" s="266" t="s">
        <v>119</v>
      </c>
      <c r="BK116" s="268">
        <f>SUM(BK117:BK121)</f>
        <v>3606.49</v>
      </c>
    </row>
    <row r="117" spans="2:65" s="199" customFormat="1" ht="25.5" customHeight="1" x14ac:dyDescent="0.2">
      <c r="B117" s="270"/>
      <c r="C117" s="271" t="s">
        <v>78</v>
      </c>
      <c r="D117" s="271" t="s">
        <v>121</v>
      </c>
      <c r="E117" s="272" t="s">
        <v>492</v>
      </c>
      <c r="F117" s="485" t="s">
        <v>493</v>
      </c>
      <c r="G117" s="485"/>
      <c r="H117" s="485"/>
      <c r="I117" s="485"/>
      <c r="J117" s="273" t="s">
        <v>148</v>
      </c>
      <c r="K117" s="274">
        <v>127.5</v>
      </c>
      <c r="L117" s="486">
        <v>4.3099999999999996</v>
      </c>
      <c r="M117" s="486"/>
      <c r="N117" s="486">
        <f>ROUND(L117*K117,2)</f>
        <v>549.53</v>
      </c>
      <c r="O117" s="486"/>
      <c r="P117" s="486"/>
      <c r="Q117" s="486"/>
      <c r="R117" s="275"/>
      <c r="T117" s="276" t="s">
        <v>1</v>
      </c>
      <c r="U117" s="277" t="s">
        <v>37</v>
      </c>
      <c r="V117" s="278">
        <v>0.83799999999999997</v>
      </c>
      <c r="W117" s="278">
        <f>V117*K117</f>
        <v>106.845</v>
      </c>
      <c r="X117" s="278">
        <v>0</v>
      </c>
      <c r="Y117" s="278">
        <f>X117*K117</f>
        <v>0</v>
      </c>
      <c r="Z117" s="278">
        <v>0</v>
      </c>
      <c r="AA117" s="279">
        <f>Z117*K117</f>
        <v>0</v>
      </c>
      <c r="AR117" s="191" t="s">
        <v>125</v>
      </c>
      <c r="AT117" s="191" t="s">
        <v>121</v>
      </c>
      <c r="AU117" s="191" t="s">
        <v>82</v>
      </c>
      <c r="AY117" s="191" t="s">
        <v>119</v>
      </c>
      <c r="BE117" s="280">
        <f>IF(U117="základná",N117,0)</f>
        <v>0</v>
      </c>
      <c r="BF117" s="280">
        <f>IF(U117="znížená",N117,0)</f>
        <v>549.53</v>
      </c>
      <c r="BG117" s="280">
        <f>IF(U117="zákl. prenesená",N117,0)</f>
        <v>0</v>
      </c>
      <c r="BH117" s="280">
        <f>IF(U117="zníž. prenesená",N117,0)</f>
        <v>0</v>
      </c>
      <c r="BI117" s="280">
        <f>IF(U117="nulová",N117,0)</f>
        <v>0</v>
      </c>
      <c r="BJ117" s="191" t="s">
        <v>82</v>
      </c>
      <c r="BK117" s="280">
        <f>ROUND(L117*K117,2)</f>
        <v>549.53</v>
      </c>
      <c r="BL117" s="191" t="s">
        <v>125</v>
      </c>
      <c r="BM117" s="191" t="s">
        <v>82</v>
      </c>
    </row>
    <row r="118" spans="2:65" s="199" customFormat="1" ht="25.5" customHeight="1" x14ac:dyDescent="0.2">
      <c r="B118" s="270"/>
      <c r="C118" s="271" t="s">
        <v>82</v>
      </c>
      <c r="D118" s="271" t="s">
        <v>121</v>
      </c>
      <c r="E118" s="272" t="s">
        <v>494</v>
      </c>
      <c r="F118" s="485" t="s">
        <v>495</v>
      </c>
      <c r="G118" s="485"/>
      <c r="H118" s="485"/>
      <c r="I118" s="485"/>
      <c r="J118" s="273" t="s">
        <v>148</v>
      </c>
      <c r="K118" s="274">
        <v>38.25</v>
      </c>
      <c r="L118" s="486">
        <v>1.32</v>
      </c>
      <c r="M118" s="486"/>
      <c r="N118" s="486">
        <f>ROUND(L118*K118,2)</f>
        <v>50.49</v>
      </c>
      <c r="O118" s="486"/>
      <c r="P118" s="486"/>
      <c r="Q118" s="486"/>
      <c r="R118" s="275"/>
      <c r="T118" s="276" t="s">
        <v>1</v>
      </c>
      <c r="U118" s="277" t="s">
        <v>37</v>
      </c>
      <c r="V118" s="278">
        <v>4.2000000000000003E-2</v>
      </c>
      <c r="W118" s="278">
        <f>V118*K118</f>
        <v>1.6065</v>
      </c>
      <c r="X118" s="278">
        <v>0</v>
      </c>
      <c r="Y118" s="278">
        <f>X118*K118</f>
        <v>0</v>
      </c>
      <c r="Z118" s="278">
        <v>0</v>
      </c>
      <c r="AA118" s="279">
        <f>Z118*K118</f>
        <v>0</v>
      </c>
      <c r="AR118" s="191" t="s">
        <v>125</v>
      </c>
      <c r="AT118" s="191" t="s">
        <v>121</v>
      </c>
      <c r="AU118" s="191" t="s">
        <v>82</v>
      </c>
      <c r="AY118" s="191" t="s">
        <v>119</v>
      </c>
      <c r="BE118" s="280">
        <f>IF(U118="základná",N118,0)</f>
        <v>0</v>
      </c>
      <c r="BF118" s="280">
        <f>IF(U118="znížená",N118,0)</f>
        <v>50.49</v>
      </c>
      <c r="BG118" s="280">
        <f>IF(U118="zákl. prenesená",N118,0)</f>
        <v>0</v>
      </c>
      <c r="BH118" s="280">
        <f>IF(U118="zníž. prenesená",N118,0)</f>
        <v>0</v>
      </c>
      <c r="BI118" s="280">
        <f>IF(U118="nulová",N118,0)</f>
        <v>0</v>
      </c>
      <c r="BJ118" s="191" t="s">
        <v>82</v>
      </c>
      <c r="BK118" s="280">
        <f>ROUND(L118*K118,2)</f>
        <v>50.49</v>
      </c>
      <c r="BL118" s="191" t="s">
        <v>125</v>
      </c>
      <c r="BM118" s="191" t="s">
        <v>125</v>
      </c>
    </row>
    <row r="119" spans="2:65" s="199" customFormat="1" ht="38.25" customHeight="1" x14ac:dyDescent="0.2">
      <c r="B119" s="270"/>
      <c r="C119" s="271" t="s">
        <v>128</v>
      </c>
      <c r="D119" s="271" t="s">
        <v>121</v>
      </c>
      <c r="E119" s="272" t="s">
        <v>175</v>
      </c>
      <c r="F119" s="485" t="s">
        <v>176</v>
      </c>
      <c r="G119" s="485"/>
      <c r="H119" s="485"/>
      <c r="I119" s="485"/>
      <c r="J119" s="273" t="s">
        <v>148</v>
      </c>
      <c r="K119" s="274">
        <v>115.5</v>
      </c>
      <c r="L119" s="486">
        <v>6.5</v>
      </c>
      <c r="M119" s="486"/>
      <c r="N119" s="486">
        <f>ROUND(L119*K119,2)</f>
        <v>750.75</v>
      </c>
      <c r="O119" s="486"/>
      <c r="P119" s="486"/>
      <c r="Q119" s="486"/>
      <c r="R119" s="275"/>
      <c r="T119" s="276" t="s">
        <v>1</v>
      </c>
      <c r="U119" s="277" t="s">
        <v>37</v>
      </c>
      <c r="V119" s="278">
        <v>7.0999999999999994E-2</v>
      </c>
      <c r="W119" s="278">
        <f>V119*K119</f>
        <v>8.2004999999999999</v>
      </c>
      <c r="X119" s="278">
        <v>0</v>
      </c>
      <c r="Y119" s="278">
        <f>X119*K119</f>
        <v>0</v>
      </c>
      <c r="Z119" s="278">
        <v>0</v>
      </c>
      <c r="AA119" s="279">
        <f>Z119*K119</f>
        <v>0</v>
      </c>
      <c r="AR119" s="191" t="s">
        <v>125</v>
      </c>
      <c r="AT119" s="191" t="s">
        <v>121</v>
      </c>
      <c r="AU119" s="191" t="s">
        <v>82</v>
      </c>
      <c r="AY119" s="191" t="s">
        <v>119</v>
      </c>
      <c r="BE119" s="280">
        <f>IF(U119="základná",N119,0)</f>
        <v>0</v>
      </c>
      <c r="BF119" s="280">
        <f>IF(U119="znížená",N119,0)</f>
        <v>750.75</v>
      </c>
      <c r="BG119" s="280">
        <f>IF(U119="zákl. prenesená",N119,0)</f>
        <v>0</v>
      </c>
      <c r="BH119" s="280">
        <f>IF(U119="zníž. prenesená",N119,0)</f>
        <v>0</v>
      </c>
      <c r="BI119" s="280">
        <f>IF(U119="nulová",N119,0)</f>
        <v>0</v>
      </c>
      <c r="BJ119" s="191" t="s">
        <v>82</v>
      </c>
      <c r="BK119" s="280">
        <f>ROUND(L119*K119,2)</f>
        <v>750.75</v>
      </c>
      <c r="BL119" s="191" t="s">
        <v>125</v>
      </c>
      <c r="BM119" s="191" t="s">
        <v>131</v>
      </c>
    </row>
    <row r="120" spans="2:65" s="199" customFormat="1" ht="51" customHeight="1" x14ac:dyDescent="0.2">
      <c r="B120" s="270"/>
      <c r="C120" s="271" t="s">
        <v>125</v>
      </c>
      <c r="D120" s="271" t="s">
        <v>121</v>
      </c>
      <c r="E120" s="272" t="s">
        <v>179</v>
      </c>
      <c r="F120" s="485" t="s">
        <v>180</v>
      </c>
      <c r="G120" s="485"/>
      <c r="H120" s="485"/>
      <c r="I120" s="485"/>
      <c r="J120" s="273" t="s">
        <v>148</v>
      </c>
      <c r="K120" s="274">
        <v>808.5</v>
      </c>
      <c r="L120" s="486">
        <v>2.4700000000000002</v>
      </c>
      <c r="M120" s="486"/>
      <c r="N120" s="486">
        <f>ROUND(L120*K120,2)</f>
        <v>1997</v>
      </c>
      <c r="O120" s="486"/>
      <c r="P120" s="486"/>
      <c r="Q120" s="486"/>
      <c r="R120" s="275"/>
      <c r="T120" s="276" t="s">
        <v>1</v>
      </c>
      <c r="U120" s="277" t="s">
        <v>37</v>
      </c>
      <c r="V120" s="278">
        <v>7.0000000000000001E-3</v>
      </c>
      <c r="W120" s="278">
        <f>V120*K120</f>
        <v>5.6595000000000004</v>
      </c>
      <c r="X120" s="278">
        <v>0</v>
      </c>
      <c r="Y120" s="278">
        <f>X120*K120</f>
        <v>0</v>
      </c>
      <c r="Z120" s="278">
        <v>0</v>
      </c>
      <c r="AA120" s="279">
        <f>Z120*K120</f>
        <v>0</v>
      </c>
      <c r="AR120" s="191" t="s">
        <v>125</v>
      </c>
      <c r="AT120" s="191" t="s">
        <v>121</v>
      </c>
      <c r="AU120" s="191" t="s">
        <v>82</v>
      </c>
      <c r="AY120" s="191" t="s">
        <v>119</v>
      </c>
      <c r="BE120" s="280">
        <f>IF(U120="základná",N120,0)</f>
        <v>0</v>
      </c>
      <c r="BF120" s="280">
        <f>IF(U120="znížená",N120,0)</f>
        <v>1997</v>
      </c>
      <c r="BG120" s="280">
        <f>IF(U120="zákl. prenesená",N120,0)</f>
        <v>0</v>
      </c>
      <c r="BH120" s="280">
        <f>IF(U120="zníž. prenesená",N120,0)</f>
        <v>0</v>
      </c>
      <c r="BI120" s="280">
        <f>IF(U120="nulová",N120,0)</f>
        <v>0</v>
      </c>
      <c r="BJ120" s="191" t="s">
        <v>82</v>
      </c>
      <c r="BK120" s="280">
        <f>ROUND(L120*K120,2)</f>
        <v>1997</v>
      </c>
      <c r="BL120" s="191" t="s">
        <v>125</v>
      </c>
      <c r="BM120" s="191" t="s">
        <v>134</v>
      </c>
    </row>
    <row r="121" spans="2:65" s="199" customFormat="1" ht="38.25" customHeight="1" x14ac:dyDescent="0.2">
      <c r="B121" s="270"/>
      <c r="C121" s="271" t="s">
        <v>135</v>
      </c>
      <c r="D121" s="271" t="s">
        <v>121</v>
      </c>
      <c r="E121" s="272" t="s">
        <v>195</v>
      </c>
      <c r="F121" s="485" t="s">
        <v>196</v>
      </c>
      <c r="G121" s="485"/>
      <c r="H121" s="485"/>
      <c r="I121" s="485"/>
      <c r="J121" s="273" t="s">
        <v>148</v>
      </c>
      <c r="K121" s="274">
        <v>115.5</v>
      </c>
      <c r="L121" s="486">
        <v>2.2400000000000002</v>
      </c>
      <c r="M121" s="486"/>
      <c r="N121" s="486">
        <f>ROUND(L121*K121,2)</f>
        <v>258.72000000000003</v>
      </c>
      <c r="O121" s="486"/>
      <c r="P121" s="486"/>
      <c r="Q121" s="486"/>
      <c r="R121" s="275"/>
      <c r="T121" s="276" t="s">
        <v>1</v>
      </c>
      <c r="U121" s="277" t="s">
        <v>37</v>
      </c>
      <c r="V121" s="278">
        <v>3.1E-2</v>
      </c>
      <c r="W121" s="278">
        <f>V121*K121</f>
        <v>3.5804999999999998</v>
      </c>
      <c r="X121" s="278">
        <v>0</v>
      </c>
      <c r="Y121" s="278">
        <f>X121*K121</f>
        <v>0</v>
      </c>
      <c r="Z121" s="278">
        <v>0</v>
      </c>
      <c r="AA121" s="279">
        <f>Z121*K121</f>
        <v>0</v>
      </c>
      <c r="AR121" s="191" t="s">
        <v>125</v>
      </c>
      <c r="AT121" s="191" t="s">
        <v>121</v>
      </c>
      <c r="AU121" s="191" t="s">
        <v>82</v>
      </c>
      <c r="AY121" s="191" t="s">
        <v>119</v>
      </c>
      <c r="BE121" s="280">
        <f>IF(U121="základná",N121,0)</f>
        <v>0</v>
      </c>
      <c r="BF121" s="280">
        <f>IF(U121="znížená",N121,0)</f>
        <v>258.72000000000003</v>
      </c>
      <c r="BG121" s="280">
        <f>IF(U121="zákl. prenesená",N121,0)</f>
        <v>0</v>
      </c>
      <c r="BH121" s="280">
        <f>IF(U121="zníž. prenesená",N121,0)</f>
        <v>0</v>
      </c>
      <c r="BI121" s="280">
        <f>IF(U121="nulová",N121,0)</f>
        <v>0</v>
      </c>
      <c r="BJ121" s="191" t="s">
        <v>82</v>
      </c>
      <c r="BK121" s="280">
        <f>ROUND(L121*K121,2)</f>
        <v>258.72000000000003</v>
      </c>
      <c r="BL121" s="191" t="s">
        <v>125</v>
      </c>
      <c r="BM121" s="191" t="s">
        <v>138</v>
      </c>
    </row>
    <row r="122" spans="2:65" s="262" customFormat="1" ht="29.85" customHeight="1" x14ac:dyDescent="0.3">
      <c r="B122" s="258"/>
      <c r="C122" s="259"/>
      <c r="D122" s="269" t="s">
        <v>96</v>
      </c>
      <c r="E122" s="269"/>
      <c r="F122" s="269"/>
      <c r="G122" s="269"/>
      <c r="H122" s="269"/>
      <c r="I122" s="269"/>
      <c r="J122" s="269"/>
      <c r="K122" s="269"/>
      <c r="L122" s="269"/>
      <c r="M122" s="269"/>
      <c r="N122" s="493">
        <f>BK122</f>
        <v>874.26</v>
      </c>
      <c r="O122" s="494"/>
      <c r="P122" s="494"/>
      <c r="Q122" s="494"/>
      <c r="R122" s="261"/>
      <c r="T122" s="263"/>
      <c r="W122" s="264">
        <f>SUM(W123:W125)</f>
        <v>10.641</v>
      </c>
      <c r="Y122" s="264">
        <f>SUM(Y123:Y125)</f>
        <v>5.8375904999999992</v>
      </c>
      <c r="AA122" s="265">
        <f>SUM(AA123:AA125)</f>
        <v>0</v>
      </c>
      <c r="AR122" s="266" t="s">
        <v>78</v>
      </c>
      <c r="AT122" s="267" t="s">
        <v>70</v>
      </c>
      <c r="AU122" s="267" t="s">
        <v>78</v>
      </c>
      <c r="AY122" s="266" t="s">
        <v>119</v>
      </c>
      <c r="BK122" s="268">
        <f>SUM(BK123:BK125)</f>
        <v>874.26</v>
      </c>
    </row>
    <row r="123" spans="2:65" s="199" customFormat="1" ht="38.25" customHeight="1" x14ac:dyDescent="0.2">
      <c r="B123" s="270"/>
      <c r="C123" s="271" t="s">
        <v>131</v>
      </c>
      <c r="D123" s="271" t="s">
        <v>121</v>
      </c>
      <c r="E123" s="272" t="s">
        <v>496</v>
      </c>
      <c r="F123" s="485" t="s">
        <v>497</v>
      </c>
      <c r="G123" s="485"/>
      <c r="H123" s="485"/>
      <c r="I123" s="485"/>
      <c r="J123" s="273" t="s">
        <v>148</v>
      </c>
      <c r="K123" s="274">
        <v>2.5499999999999998</v>
      </c>
      <c r="L123" s="486">
        <v>120.75</v>
      </c>
      <c r="M123" s="486"/>
      <c r="N123" s="486">
        <f>ROUND(L123*K123,2)</f>
        <v>307.91000000000003</v>
      </c>
      <c r="O123" s="486"/>
      <c r="P123" s="486"/>
      <c r="Q123" s="486"/>
      <c r="R123" s="275"/>
      <c r="T123" s="276" t="s">
        <v>1</v>
      </c>
      <c r="U123" s="277" t="s">
        <v>37</v>
      </c>
      <c r="V123" s="278">
        <v>0.7</v>
      </c>
      <c r="W123" s="278">
        <f>V123*K123</f>
        <v>1.7849999999999997</v>
      </c>
      <c r="X123" s="278">
        <v>2.2867099999999998</v>
      </c>
      <c r="Y123" s="278">
        <f>X123*K123</f>
        <v>5.8311104999999994</v>
      </c>
      <c r="Z123" s="278">
        <v>0</v>
      </c>
      <c r="AA123" s="279">
        <f>Z123*K123</f>
        <v>0</v>
      </c>
      <c r="AR123" s="191" t="s">
        <v>125</v>
      </c>
      <c r="AT123" s="191" t="s">
        <v>121</v>
      </c>
      <c r="AU123" s="191" t="s">
        <v>82</v>
      </c>
      <c r="AY123" s="191" t="s">
        <v>119</v>
      </c>
      <c r="BE123" s="280">
        <f>IF(U123="základná",N123,0)</f>
        <v>0</v>
      </c>
      <c r="BF123" s="280">
        <f>IF(U123="znížená",N123,0)</f>
        <v>307.91000000000003</v>
      </c>
      <c r="BG123" s="280">
        <f>IF(U123="zákl. prenesená",N123,0)</f>
        <v>0</v>
      </c>
      <c r="BH123" s="280">
        <f>IF(U123="zníž. prenesená",N123,0)</f>
        <v>0</v>
      </c>
      <c r="BI123" s="280">
        <f>IF(U123="nulová",N123,0)</f>
        <v>0</v>
      </c>
      <c r="BJ123" s="191" t="s">
        <v>82</v>
      </c>
      <c r="BK123" s="280">
        <f>ROUND(L123*K123,2)</f>
        <v>307.91000000000003</v>
      </c>
      <c r="BL123" s="191" t="s">
        <v>125</v>
      </c>
      <c r="BM123" s="191" t="s">
        <v>141</v>
      </c>
    </row>
    <row r="124" spans="2:65" s="199" customFormat="1" ht="25.5" customHeight="1" x14ac:dyDescent="0.2">
      <c r="B124" s="270"/>
      <c r="C124" s="271" t="s">
        <v>142</v>
      </c>
      <c r="D124" s="271" t="s">
        <v>121</v>
      </c>
      <c r="E124" s="272" t="s">
        <v>491</v>
      </c>
      <c r="F124" s="485" t="s">
        <v>498</v>
      </c>
      <c r="G124" s="485"/>
      <c r="H124" s="485"/>
      <c r="I124" s="485"/>
      <c r="J124" s="273" t="s">
        <v>124</v>
      </c>
      <c r="K124" s="274">
        <v>216</v>
      </c>
      <c r="L124" s="486">
        <v>2.0099999999999998</v>
      </c>
      <c r="M124" s="486"/>
      <c r="N124" s="486">
        <f>ROUND(L124*K124,2)</f>
        <v>434.16</v>
      </c>
      <c r="O124" s="486"/>
      <c r="P124" s="486"/>
      <c r="Q124" s="486"/>
      <c r="R124" s="275"/>
      <c r="T124" s="276" t="s">
        <v>1</v>
      </c>
      <c r="U124" s="277" t="s">
        <v>37</v>
      </c>
      <c r="V124" s="278">
        <v>4.1000000000000002E-2</v>
      </c>
      <c r="W124" s="278">
        <f>V124*K124</f>
        <v>8.8559999999999999</v>
      </c>
      <c r="X124" s="278">
        <v>3.0000000000000001E-5</v>
      </c>
      <c r="Y124" s="278">
        <f>X124*K124</f>
        <v>6.4800000000000005E-3</v>
      </c>
      <c r="Z124" s="278">
        <v>0</v>
      </c>
      <c r="AA124" s="279">
        <f>Z124*K124</f>
        <v>0</v>
      </c>
      <c r="AR124" s="191" t="s">
        <v>125</v>
      </c>
      <c r="AT124" s="191" t="s">
        <v>121</v>
      </c>
      <c r="AU124" s="191" t="s">
        <v>82</v>
      </c>
      <c r="AY124" s="191" t="s">
        <v>119</v>
      </c>
      <c r="BE124" s="280">
        <f>IF(U124="základná",N124,0)</f>
        <v>0</v>
      </c>
      <c r="BF124" s="280">
        <f>IF(U124="znížená",N124,0)</f>
        <v>434.16</v>
      </c>
      <c r="BG124" s="280">
        <f>IF(U124="zákl. prenesená",N124,0)</f>
        <v>0</v>
      </c>
      <c r="BH124" s="280">
        <f>IF(U124="zníž. prenesená",N124,0)</f>
        <v>0</v>
      </c>
      <c r="BI124" s="280">
        <f>IF(U124="nulová",N124,0)</f>
        <v>0</v>
      </c>
      <c r="BJ124" s="191" t="s">
        <v>82</v>
      </c>
      <c r="BK124" s="280">
        <f>ROUND(L124*K124,2)</f>
        <v>434.16</v>
      </c>
      <c r="BL124" s="191" t="s">
        <v>125</v>
      </c>
      <c r="BM124" s="191" t="s">
        <v>145</v>
      </c>
    </row>
    <row r="125" spans="2:65" s="199" customFormat="1" ht="25.5" customHeight="1" x14ac:dyDescent="0.2">
      <c r="B125" s="270"/>
      <c r="C125" s="281" t="s">
        <v>134</v>
      </c>
      <c r="D125" s="281" t="s">
        <v>186</v>
      </c>
      <c r="E125" s="282" t="s">
        <v>489</v>
      </c>
      <c r="F125" s="495" t="s">
        <v>490</v>
      </c>
      <c r="G125" s="495"/>
      <c r="H125" s="495"/>
      <c r="I125" s="495"/>
      <c r="J125" s="283" t="s">
        <v>124</v>
      </c>
      <c r="K125" s="284">
        <v>220.32</v>
      </c>
      <c r="L125" s="496">
        <v>0.6</v>
      </c>
      <c r="M125" s="496"/>
      <c r="N125" s="496">
        <f>ROUND(L125*K125,2)</f>
        <v>132.19</v>
      </c>
      <c r="O125" s="486"/>
      <c r="P125" s="486"/>
      <c r="Q125" s="486"/>
      <c r="R125" s="275"/>
      <c r="T125" s="276" t="s">
        <v>1</v>
      </c>
      <c r="U125" s="277" t="s">
        <v>37</v>
      </c>
      <c r="V125" s="278">
        <v>0</v>
      </c>
      <c r="W125" s="278">
        <f>V125*K125</f>
        <v>0</v>
      </c>
      <c r="X125" s="278">
        <v>0</v>
      </c>
      <c r="Y125" s="278">
        <f>X125*K125</f>
        <v>0</v>
      </c>
      <c r="Z125" s="278">
        <v>0</v>
      </c>
      <c r="AA125" s="279">
        <f>Z125*K125</f>
        <v>0</v>
      </c>
      <c r="AR125" s="191" t="s">
        <v>134</v>
      </c>
      <c r="AT125" s="191" t="s">
        <v>186</v>
      </c>
      <c r="AU125" s="191" t="s">
        <v>82</v>
      </c>
      <c r="AY125" s="191" t="s">
        <v>119</v>
      </c>
      <c r="BE125" s="280">
        <f>IF(U125="základná",N125,0)</f>
        <v>0</v>
      </c>
      <c r="BF125" s="280">
        <f>IF(U125="znížená",N125,0)</f>
        <v>132.19</v>
      </c>
      <c r="BG125" s="280">
        <f>IF(U125="zákl. prenesená",N125,0)</f>
        <v>0</v>
      </c>
      <c r="BH125" s="280">
        <f>IF(U125="zníž. prenesená",N125,0)</f>
        <v>0</v>
      </c>
      <c r="BI125" s="280">
        <f>IF(U125="nulová",N125,0)</f>
        <v>0</v>
      </c>
      <c r="BJ125" s="191" t="s">
        <v>82</v>
      </c>
      <c r="BK125" s="280">
        <f>ROUND(L125*K125,2)</f>
        <v>132.19</v>
      </c>
      <c r="BL125" s="191" t="s">
        <v>125</v>
      </c>
      <c r="BM125" s="191" t="s">
        <v>149</v>
      </c>
    </row>
    <row r="126" spans="2:65" s="262" customFormat="1" ht="29.85" customHeight="1" x14ac:dyDescent="0.3">
      <c r="B126" s="258"/>
      <c r="C126" s="259"/>
      <c r="D126" s="269" t="s">
        <v>97</v>
      </c>
      <c r="E126" s="269"/>
      <c r="F126" s="269"/>
      <c r="G126" s="269"/>
      <c r="H126" s="269"/>
      <c r="I126" s="269"/>
      <c r="J126" s="269"/>
      <c r="K126" s="269"/>
      <c r="L126" s="269"/>
      <c r="M126" s="269"/>
      <c r="N126" s="493">
        <f>BK126</f>
        <v>4225.41</v>
      </c>
      <c r="O126" s="494"/>
      <c r="P126" s="494"/>
      <c r="Q126" s="494"/>
      <c r="R126" s="261"/>
      <c r="T126" s="263"/>
      <c r="W126" s="264">
        <f>SUM(W127:W129)</f>
        <v>97.744500000000002</v>
      </c>
      <c r="Y126" s="264">
        <f>SUM(Y127:Y129)</f>
        <v>52.604999999999997</v>
      </c>
      <c r="AA126" s="265">
        <f>SUM(AA127:AA129)</f>
        <v>0</v>
      </c>
      <c r="AR126" s="266" t="s">
        <v>78</v>
      </c>
      <c r="AT126" s="267" t="s">
        <v>70</v>
      </c>
      <c r="AU126" s="267" t="s">
        <v>78</v>
      </c>
      <c r="AY126" s="266" t="s">
        <v>119</v>
      </c>
      <c r="BK126" s="268">
        <f>SUM(BK127:BK129)</f>
        <v>4225.41</v>
      </c>
    </row>
    <row r="127" spans="2:65" s="199" customFormat="1" ht="51" customHeight="1" x14ac:dyDescent="0.2">
      <c r="B127" s="270"/>
      <c r="C127" s="271" t="s">
        <v>151</v>
      </c>
      <c r="D127" s="271" t="s">
        <v>121</v>
      </c>
      <c r="E127" s="272" t="s">
        <v>499</v>
      </c>
      <c r="F127" s="485" t="s">
        <v>500</v>
      </c>
      <c r="G127" s="485"/>
      <c r="H127" s="485"/>
      <c r="I127" s="485"/>
      <c r="J127" s="273" t="s">
        <v>148</v>
      </c>
      <c r="K127" s="274">
        <v>31.5</v>
      </c>
      <c r="L127" s="486">
        <v>115</v>
      </c>
      <c r="M127" s="486"/>
      <c r="N127" s="486">
        <f>ROUND(L127*K127,2)</f>
        <v>3622.5</v>
      </c>
      <c r="O127" s="486"/>
      <c r="P127" s="486"/>
      <c r="Q127" s="486"/>
      <c r="R127" s="275"/>
      <c r="T127" s="276" t="s">
        <v>1</v>
      </c>
      <c r="U127" s="277" t="s">
        <v>37</v>
      </c>
      <c r="V127" s="278">
        <v>3.1030000000000002</v>
      </c>
      <c r="W127" s="278">
        <f>V127*K127</f>
        <v>97.744500000000002</v>
      </c>
      <c r="X127" s="278">
        <v>1.67</v>
      </c>
      <c r="Y127" s="278">
        <f>X127*K127</f>
        <v>52.604999999999997</v>
      </c>
      <c r="Z127" s="278">
        <v>0</v>
      </c>
      <c r="AA127" s="279">
        <f>Z127*K127</f>
        <v>0</v>
      </c>
      <c r="AR127" s="191" t="s">
        <v>125</v>
      </c>
      <c r="AT127" s="191" t="s">
        <v>121</v>
      </c>
      <c r="AU127" s="191" t="s">
        <v>82</v>
      </c>
      <c r="AY127" s="191" t="s">
        <v>119</v>
      </c>
      <c r="BE127" s="280">
        <f>IF(U127="základná",N127,0)</f>
        <v>0</v>
      </c>
      <c r="BF127" s="280">
        <f>IF(U127="znížená",N127,0)</f>
        <v>3622.5</v>
      </c>
      <c r="BG127" s="280">
        <f>IF(U127="zákl. prenesená",N127,0)</f>
        <v>0</v>
      </c>
      <c r="BH127" s="280">
        <f>IF(U127="zníž. prenesená",N127,0)</f>
        <v>0</v>
      </c>
      <c r="BI127" s="280">
        <f>IF(U127="nulová",N127,0)</f>
        <v>0</v>
      </c>
      <c r="BJ127" s="191" t="s">
        <v>82</v>
      </c>
      <c r="BK127" s="280">
        <f>ROUND(L127*K127,2)</f>
        <v>3622.5</v>
      </c>
      <c r="BL127" s="191" t="s">
        <v>125</v>
      </c>
      <c r="BM127" s="191" t="s">
        <v>154</v>
      </c>
    </row>
    <row r="128" spans="2:65" s="199" customFormat="1" ht="25.5" customHeight="1" x14ac:dyDescent="0.2">
      <c r="B128" s="270"/>
      <c r="C128" s="281" t="s">
        <v>138</v>
      </c>
      <c r="D128" s="281" t="s">
        <v>186</v>
      </c>
      <c r="E128" s="282" t="s">
        <v>501</v>
      </c>
      <c r="F128" s="495" t="s">
        <v>502</v>
      </c>
      <c r="G128" s="495"/>
      <c r="H128" s="495"/>
      <c r="I128" s="495"/>
      <c r="J128" s="283" t="s">
        <v>148</v>
      </c>
      <c r="K128" s="284">
        <v>31.5</v>
      </c>
      <c r="L128" s="496">
        <v>18.98</v>
      </c>
      <c r="M128" s="496"/>
      <c r="N128" s="496">
        <f>ROUND(L128*K128,2)</f>
        <v>597.87</v>
      </c>
      <c r="O128" s="486"/>
      <c r="P128" s="486"/>
      <c r="Q128" s="486"/>
      <c r="R128" s="275"/>
      <c r="T128" s="276" t="s">
        <v>1</v>
      </c>
      <c r="U128" s="277" t="s">
        <v>37</v>
      </c>
      <c r="V128" s="278">
        <v>0</v>
      </c>
      <c r="W128" s="278">
        <f>V128*K128</f>
        <v>0</v>
      </c>
      <c r="X128" s="278">
        <v>0</v>
      </c>
      <c r="Y128" s="278">
        <f>X128*K128</f>
        <v>0</v>
      </c>
      <c r="Z128" s="278">
        <v>0</v>
      </c>
      <c r="AA128" s="279">
        <f>Z128*K128</f>
        <v>0</v>
      </c>
      <c r="AR128" s="191" t="s">
        <v>134</v>
      </c>
      <c r="AT128" s="191" t="s">
        <v>186</v>
      </c>
      <c r="AU128" s="191" t="s">
        <v>82</v>
      </c>
      <c r="AY128" s="191" t="s">
        <v>119</v>
      </c>
      <c r="BE128" s="280">
        <f>IF(U128="základná",N128,0)</f>
        <v>0</v>
      </c>
      <c r="BF128" s="280">
        <f>IF(U128="znížená",N128,0)</f>
        <v>597.87</v>
      </c>
      <c r="BG128" s="280">
        <f>IF(U128="zákl. prenesená",N128,0)</f>
        <v>0</v>
      </c>
      <c r="BH128" s="280">
        <f>IF(U128="zníž. prenesená",N128,0)</f>
        <v>0</v>
      </c>
      <c r="BI128" s="280">
        <f>IF(U128="nulová",N128,0)</f>
        <v>0</v>
      </c>
      <c r="BJ128" s="191" t="s">
        <v>82</v>
      </c>
      <c r="BK128" s="280">
        <f>ROUND(L128*K128,2)</f>
        <v>597.87</v>
      </c>
      <c r="BL128" s="191" t="s">
        <v>125</v>
      </c>
      <c r="BM128" s="191" t="s">
        <v>7</v>
      </c>
    </row>
    <row r="129" spans="2:65" s="199" customFormat="1" ht="38.25" customHeight="1" x14ac:dyDescent="0.2">
      <c r="B129" s="270"/>
      <c r="C129" s="271" t="s">
        <v>157</v>
      </c>
      <c r="D129" s="271" t="s">
        <v>121</v>
      </c>
      <c r="E129" s="272" t="s">
        <v>503</v>
      </c>
      <c r="F129" s="485" t="s">
        <v>504</v>
      </c>
      <c r="G129" s="485"/>
      <c r="H129" s="485"/>
      <c r="I129" s="485"/>
      <c r="J129" s="273" t="s">
        <v>229</v>
      </c>
      <c r="K129" s="274">
        <v>36</v>
      </c>
      <c r="L129" s="486">
        <v>0.14000000000000001</v>
      </c>
      <c r="M129" s="486"/>
      <c r="N129" s="486">
        <f>ROUND(L129*K129,2)</f>
        <v>5.04</v>
      </c>
      <c r="O129" s="486"/>
      <c r="P129" s="486"/>
      <c r="Q129" s="486"/>
      <c r="R129" s="275"/>
      <c r="T129" s="276" t="s">
        <v>1</v>
      </c>
      <c r="U129" s="277" t="s">
        <v>37</v>
      </c>
      <c r="V129" s="278">
        <v>0</v>
      </c>
      <c r="W129" s="278">
        <f>V129*K129</f>
        <v>0</v>
      </c>
      <c r="X129" s="278">
        <v>0</v>
      </c>
      <c r="Y129" s="278">
        <f>X129*K129</f>
        <v>0</v>
      </c>
      <c r="Z129" s="278">
        <v>0</v>
      </c>
      <c r="AA129" s="279">
        <f>Z129*K129</f>
        <v>0</v>
      </c>
      <c r="AR129" s="191" t="s">
        <v>125</v>
      </c>
      <c r="AT129" s="191" t="s">
        <v>121</v>
      </c>
      <c r="AU129" s="191" t="s">
        <v>82</v>
      </c>
      <c r="AY129" s="191" t="s">
        <v>119</v>
      </c>
      <c r="BE129" s="280">
        <f>IF(U129="základná",N129,0)</f>
        <v>0</v>
      </c>
      <c r="BF129" s="280">
        <f>IF(U129="znížená",N129,0)</f>
        <v>5.04</v>
      </c>
      <c r="BG129" s="280">
        <f>IF(U129="zákl. prenesená",N129,0)</f>
        <v>0</v>
      </c>
      <c r="BH129" s="280">
        <f>IF(U129="zníž. prenesená",N129,0)</f>
        <v>0</v>
      </c>
      <c r="BI129" s="280">
        <f>IF(U129="nulová",N129,0)</f>
        <v>0</v>
      </c>
      <c r="BJ129" s="191" t="s">
        <v>82</v>
      </c>
      <c r="BK129" s="280">
        <f>ROUND(L129*K129,2)</f>
        <v>5.04</v>
      </c>
      <c r="BL129" s="191" t="s">
        <v>125</v>
      </c>
      <c r="BM129" s="191" t="s">
        <v>160</v>
      </c>
    </row>
    <row r="130" spans="2:65" s="262" customFormat="1" ht="29.85" customHeight="1" x14ac:dyDescent="0.3">
      <c r="B130" s="258"/>
      <c r="C130" s="259"/>
      <c r="D130" s="269" t="s">
        <v>99</v>
      </c>
      <c r="E130" s="269"/>
      <c r="F130" s="269"/>
      <c r="G130" s="269"/>
      <c r="H130" s="269"/>
      <c r="I130" s="269"/>
      <c r="J130" s="269"/>
      <c r="K130" s="269"/>
      <c r="L130" s="269"/>
      <c r="M130" s="269"/>
      <c r="N130" s="493">
        <f>BK130</f>
        <v>3133.62</v>
      </c>
      <c r="O130" s="494"/>
      <c r="P130" s="494"/>
      <c r="Q130" s="494"/>
      <c r="R130" s="261"/>
      <c r="T130" s="263"/>
      <c r="W130" s="264">
        <f>SUM(W131:W132)</f>
        <v>17.916</v>
      </c>
      <c r="Y130" s="264">
        <f>SUM(Y131:Y132)</f>
        <v>75.318749999999994</v>
      </c>
      <c r="AA130" s="265">
        <f>SUM(AA131:AA132)</f>
        <v>0</v>
      </c>
      <c r="AR130" s="266" t="s">
        <v>78</v>
      </c>
      <c r="AT130" s="267" t="s">
        <v>70</v>
      </c>
      <c r="AU130" s="267" t="s">
        <v>78</v>
      </c>
      <c r="AY130" s="266" t="s">
        <v>119</v>
      </c>
      <c r="BK130" s="268">
        <f>SUM(BK131:BK132)</f>
        <v>3133.62</v>
      </c>
    </row>
    <row r="131" spans="2:65" s="199" customFormat="1" ht="25.5" customHeight="1" x14ac:dyDescent="0.2">
      <c r="B131" s="270"/>
      <c r="C131" s="271" t="s">
        <v>141</v>
      </c>
      <c r="D131" s="271" t="s">
        <v>121</v>
      </c>
      <c r="E131" s="272" t="s">
        <v>505</v>
      </c>
      <c r="F131" s="485" t="s">
        <v>506</v>
      </c>
      <c r="G131" s="485"/>
      <c r="H131" s="485"/>
      <c r="I131" s="485"/>
      <c r="J131" s="273" t="s">
        <v>148</v>
      </c>
      <c r="K131" s="274">
        <v>39</v>
      </c>
      <c r="L131" s="486">
        <v>63.54</v>
      </c>
      <c r="M131" s="486"/>
      <c r="N131" s="486">
        <f>ROUND(L131*K131,2)</f>
        <v>2478.06</v>
      </c>
      <c r="O131" s="486"/>
      <c r="P131" s="486"/>
      <c r="Q131" s="486"/>
      <c r="R131" s="275"/>
      <c r="T131" s="276" t="s">
        <v>1</v>
      </c>
      <c r="U131" s="277" t="s">
        <v>37</v>
      </c>
      <c r="V131" s="278">
        <v>0.18</v>
      </c>
      <c r="W131" s="278">
        <f>V131*K131</f>
        <v>7.02</v>
      </c>
      <c r="X131" s="278">
        <v>1.9312499999999999</v>
      </c>
      <c r="Y131" s="278">
        <f>X131*K131</f>
        <v>75.318749999999994</v>
      </c>
      <c r="Z131" s="278">
        <v>0</v>
      </c>
      <c r="AA131" s="279">
        <f>Z131*K131</f>
        <v>0</v>
      </c>
      <c r="AR131" s="191" t="s">
        <v>125</v>
      </c>
      <c r="AT131" s="191" t="s">
        <v>121</v>
      </c>
      <c r="AU131" s="191" t="s">
        <v>82</v>
      </c>
      <c r="AY131" s="191" t="s">
        <v>119</v>
      </c>
      <c r="BE131" s="280">
        <f>IF(U131="základná",N131,0)</f>
        <v>0</v>
      </c>
      <c r="BF131" s="280">
        <f>IF(U131="znížená",N131,0)</f>
        <v>2478.06</v>
      </c>
      <c r="BG131" s="280">
        <f>IF(U131="zákl. prenesená",N131,0)</f>
        <v>0</v>
      </c>
      <c r="BH131" s="280">
        <f>IF(U131="zníž. prenesená",N131,0)</f>
        <v>0</v>
      </c>
      <c r="BI131" s="280">
        <f>IF(U131="nulová",N131,0)</f>
        <v>0</v>
      </c>
      <c r="BJ131" s="191" t="s">
        <v>82</v>
      </c>
      <c r="BK131" s="280">
        <f>ROUND(L131*K131,2)</f>
        <v>2478.06</v>
      </c>
      <c r="BL131" s="191" t="s">
        <v>125</v>
      </c>
      <c r="BM131" s="191" t="s">
        <v>163</v>
      </c>
    </row>
    <row r="132" spans="2:65" s="199" customFormat="1" ht="25.5" customHeight="1" x14ac:dyDescent="0.2">
      <c r="B132" s="270"/>
      <c r="C132" s="271" t="s">
        <v>164</v>
      </c>
      <c r="D132" s="271" t="s">
        <v>121</v>
      </c>
      <c r="E132" s="272" t="s">
        <v>262</v>
      </c>
      <c r="F132" s="485" t="s">
        <v>263</v>
      </c>
      <c r="G132" s="485"/>
      <c r="H132" s="485"/>
      <c r="I132" s="485"/>
      <c r="J132" s="273" t="s">
        <v>148</v>
      </c>
      <c r="K132" s="274">
        <v>12</v>
      </c>
      <c r="L132" s="486">
        <v>54.63</v>
      </c>
      <c r="M132" s="486"/>
      <c r="N132" s="486">
        <f>ROUND(L132*K132,2)</f>
        <v>655.56</v>
      </c>
      <c r="O132" s="486"/>
      <c r="P132" s="486"/>
      <c r="Q132" s="486"/>
      <c r="R132" s="275"/>
      <c r="T132" s="276" t="s">
        <v>1</v>
      </c>
      <c r="U132" s="277" t="s">
        <v>37</v>
      </c>
      <c r="V132" s="278">
        <v>0.90800000000000003</v>
      </c>
      <c r="W132" s="278">
        <f>V132*K132</f>
        <v>10.896000000000001</v>
      </c>
      <c r="X132" s="278">
        <v>0</v>
      </c>
      <c r="Y132" s="278">
        <f>X132*K132</f>
        <v>0</v>
      </c>
      <c r="Z132" s="278">
        <v>0</v>
      </c>
      <c r="AA132" s="279">
        <f>Z132*K132</f>
        <v>0</v>
      </c>
      <c r="AR132" s="191" t="s">
        <v>125</v>
      </c>
      <c r="AT132" s="191" t="s">
        <v>121</v>
      </c>
      <c r="AU132" s="191" t="s">
        <v>82</v>
      </c>
      <c r="AY132" s="191" t="s">
        <v>119</v>
      </c>
      <c r="BE132" s="280">
        <f>IF(U132="základná",N132,0)</f>
        <v>0</v>
      </c>
      <c r="BF132" s="280">
        <f>IF(U132="znížená",N132,0)</f>
        <v>655.56</v>
      </c>
      <c r="BG132" s="280">
        <f>IF(U132="zákl. prenesená",N132,0)</f>
        <v>0</v>
      </c>
      <c r="BH132" s="280">
        <f>IF(U132="zníž. prenesená",N132,0)</f>
        <v>0</v>
      </c>
      <c r="BI132" s="280">
        <f>IF(U132="nulová",N132,0)</f>
        <v>0</v>
      </c>
      <c r="BJ132" s="191" t="s">
        <v>82</v>
      </c>
      <c r="BK132" s="280">
        <f>ROUND(L132*K132,2)</f>
        <v>655.56</v>
      </c>
      <c r="BL132" s="191" t="s">
        <v>125</v>
      </c>
      <c r="BM132" s="191" t="s">
        <v>167</v>
      </c>
    </row>
    <row r="133" spans="2:65" s="262" customFormat="1" ht="29.85" customHeight="1" x14ac:dyDescent="0.3">
      <c r="B133" s="258"/>
      <c r="C133" s="259"/>
      <c r="D133" s="269" t="s">
        <v>101</v>
      </c>
      <c r="E133" s="269"/>
      <c r="F133" s="269"/>
      <c r="G133" s="269"/>
      <c r="H133" s="269"/>
      <c r="I133" s="269"/>
      <c r="J133" s="269"/>
      <c r="K133" s="269"/>
      <c r="L133" s="269"/>
      <c r="M133" s="269"/>
      <c r="N133" s="493">
        <f>BK133</f>
        <v>540.23</v>
      </c>
      <c r="O133" s="494"/>
      <c r="P133" s="494"/>
      <c r="Q133" s="494"/>
      <c r="R133" s="261"/>
      <c r="T133" s="263"/>
      <c r="W133" s="264">
        <f>W134</f>
        <v>17.324999999999999</v>
      </c>
      <c r="Y133" s="264">
        <f>Y134</f>
        <v>5.6148749999999997E-2</v>
      </c>
      <c r="AA133" s="265">
        <f>AA134</f>
        <v>0</v>
      </c>
      <c r="AR133" s="266" t="s">
        <v>78</v>
      </c>
      <c r="AT133" s="267" t="s">
        <v>70</v>
      </c>
      <c r="AU133" s="267" t="s">
        <v>78</v>
      </c>
      <c r="AY133" s="266" t="s">
        <v>119</v>
      </c>
      <c r="BK133" s="268">
        <f>BK134</f>
        <v>540.23</v>
      </c>
    </row>
    <row r="134" spans="2:65" s="199" customFormat="1" ht="16.5" customHeight="1" x14ac:dyDescent="0.2">
      <c r="B134" s="270"/>
      <c r="C134" s="271" t="s">
        <v>145</v>
      </c>
      <c r="D134" s="271" t="s">
        <v>121</v>
      </c>
      <c r="E134" s="272" t="s">
        <v>507</v>
      </c>
      <c r="F134" s="485" t="s">
        <v>508</v>
      </c>
      <c r="G134" s="485"/>
      <c r="H134" s="485"/>
      <c r="I134" s="485"/>
      <c r="J134" s="273" t="s">
        <v>124</v>
      </c>
      <c r="K134" s="274">
        <v>157.5</v>
      </c>
      <c r="L134" s="486">
        <v>3.43</v>
      </c>
      <c r="M134" s="486"/>
      <c r="N134" s="486">
        <f>ROUND(L134*K134,2)</f>
        <v>540.23</v>
      </c>
      <c r="O134" s="486"/>
      <c r="P134" s="486"/>
      <c r="Q134" s="486"/>
      <c r="R134" s="275"/>
      <c r="T134" s="276" t="s">
        <v>1</v>
      </c>
      <c r="U134" s="277" t="s">
        <v>37</v>
      </c>
      <c r="V134" s="278">
        <v>0.11</v>
      </c>
      <c r="W134" s="278">
        <f>V134*K134</f>
        <v>17.324999999999999</v>
      </c>
      <c r="X134" s="278">
        <v>3.5649999999999999E-4</v>
      </c>
      <c r="Y134" s="278">
        <f>X134*K134</f>
        <v>5.6148749999999997E-2</v>
      </c>
      <c r="Z134" s="278">
        <v>0</v>
      </c>
      <c r="AA134" s="279">
        <f>Z134*K134</f>
        <v>0</v>
      </c>
      <c r="AR134" s="191" t="s">
        <v>125</v>
      </c>
      <c r="AT134" s="191" t="s">
        <v>121</v>
      </c>
      <c r="AU134" s="191" t="s">
        <v>82</v>
      </c>
      <c r="AY134" s="191" t="s">
        <v>119</v>
      </c>
      <c r="BE134" s="280">
        <f>IF(U134="základná",N134,0)</f>
        <v>0</v>
      </c>
      <c r="BF134" s="280">
        <f>IF(U134="znížená",N134,0)</f>
        <v>540.23</v>
      </c>
      <c r="BG134" s="280">
        <f>IF(U134="zákl. prenesená",N134,0)</f>
        <v>0</v>
      </c>
      <c r="BH134" s="280">
        <f>IF(U134="zníž. prenesená",N134,0)</f>
        <v>0</v>
      </c>
      <c r="BI134" s="280">
        <f>IF(U134="nulová",N134,0)</f>
        <v>0</v>
      </c>
      <c r="BJ134" s="191" t="s">
        <v>82</v>
      </c>
      <c r="BK134" s="280">
        <f>ROUND(L134*K134,2)</f>
        <v>540.23</v>
      </c>
      <c r="BL134" s="191" t="s">
        <v>125</v>
      </c>
      <c r="BM134" s="191" t="s">
        <v>170</v>
      </c>
    </row>
    <row r="135" spans="2:65" s="262" customFormat="1" ht="29.85" customHeight="1" x14ac:dyDescent="0.3">
      <c r="B135" s="258"/>
      <c r="C135" s="259"/>
      <c r="D135" s="269" t="s">
        <v>102</v>
      </c>
      <c r="E135" s="269"/>
      <c r="F135" s="269"/>
      <c r="G135" s="269"/>
      <c r="H135" s="269"/>
      <c r="I135" s="269"/>
      <c r="J135" s="269"/>
      <c r="K135" s="269"/>
      <c r="L135" s="269"/>
      <c r="M135" s="269"/>
      <c r="N135" s="493">
        <f>BK135</f>
        <v>2.71</v>
      </c>
      <c r="O135" s="494"/>
      <c r="P135" s="494"/>
      <c r="Q135" s="494"/>
      <c r="R135" s="261"/>
      <c r="T135" s="263"/>
      <c r="W135" s="264">
        <f>W136</f>
        <v>5.4276</v>
      </c>
      <c r="Y135" s="264">
        <f>Y136</f>
        <v>0</v>
      </c>
      <c r="AA135" s="265">
        <f>AA136</f>
        <v>0</v>
      </c>
      <c r="AR135" s="266" t="s">
        <v>78</v>
      </c>
      <c r="AT135" s="267" t="s">
        <v>70</v>
      </c>
      <c r="AU135" s="267" t="s">
        <v>78</v>
      </c>
      <c r="AY135" s="266" t="s">
        <v>119</v>
      </c>
      <c r="BK135" s="268">
        <f>BK136</f>
        <v>2.71</v>
      </c>
    </row>
    <row r="136" spans="2:65" s="199" customFormat="1" ht="38.25" customHeight="1" x14ac:dyDescent="0.2">
      <c r="B136" s="270"/>
      <c r="C136" s="271" t="s">
        <v>171</v>
      </c>
      <c r="D136" s="271" t="s">
        <v>121</v>
      </c>
      <c r="E136" s="272" t="s">
        <v>473</v>
      </c>
      <c r="F136" s="485" t="s">
        <v>474</v>
      </c>
      <c r="G136" s="485"/>
      <c r="H136" s="485"/>
      <c r="I136" s="485"/>
      <c r="J136" s="273" t="s">
        <v>189</v>
      </c>
      <c r="K136" s="274">
        <v>135.69</v>
      </c>
      <c r="L136" s="486">
        <v>0.02</v>
      </c>
      <c r="M136" s="486"/>
      <c r="N136" s="486">
        <f>ROUND(L136*K136,2)</f>
        <v>2.71</v>
      </c>
      <c r="O136" s="486"/>
      <c r="P136" s="486"/>
      <c r="Q136" s="486"/>
      <c r="R136" s="275"/>
      <c r="T136" s="276" t="s">
        <v>1</v>
      </c>
      <c r="U136" s="285" t="s">
        <v>37</v>
      </c>
      <c r="V136" s="286">
        <v>0.04</v>
      </c>
      <c r="W136" s="286">
        <f>V136*K136</f>
        <v>5.4276</v>
      </c>
      <c r="X136" s="286">
        <v>0</v>
      </c>
      <c r="Y136" s="286">
        <f>X136*K136</f>
        <v>0</v>
      </c>
      <c r="Z136" s="286">
        <v>0</v>
      </c>
      <c r="AA136" s="287">
        <f>Z136*K136</f>
        <v>0</v>
      </c>
      <c r="AR136" s="191" t="s">
        <v>125</v>
      </c>
      <c r="AT136" s="191" t="s">
        <v>121</v>
      </c>
      <c r="AU136" s="191" t="s">
        <v>82</v>
      </c>
      <c r="AY136" s="191" t="s">
        <v>119</v>
      </c>
      <c r="BE136" s="280">
        <f>IF(U136="základná",N136,0)</f>
        <v>0</v>
      </c>
      <c r="BF136" s="280">
        <f>IF(U136="znížená",N136,0)</f>
        <v>2.71</v>
      </c>
      <c r="BG136" s="280">
        <f>IF(U136="zákl. prenesená",N136,0)</f>
        <v>0</v>
      </c>
      <c r="BH136" s="280">
        <f>IF(U136="zníž. prenesená",N136,0)</f>
        <v>0</v>
      </c>
      <c r="BI136" s="280">
        <f>IF(U136="nulová",N136,0)</f>
        <v>0</v>
      </c>
      <c r="BJ136" s="191" t="s">
        <v>82</v>
      </c>
      <c r="BK136" s="280">
        <f>ROUND(L136*K136,2)</f>
        <v>2.71</v>
      </c>
      <c r="BL136" s="191" t="s">
        <v>125</v>
      </c>
      <c r="BM136" s="191" t="s">
        <v>174</v>
      </c>
    </row>
    <row r="137" spans="2:65" s="199" customFormat="1" ht="6.95" customHeight="1" x14ac:dyDescent="0.2">
      <c r="B137" s="224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26"/>
    </row>
  </sheetData>
  <mergeCells count="108">
    <mergeCell ref="N133:Q133"/>
    <mergeCell ref="F134:I134"/>
    <mergeCell ref="L134:M134"/>
    <mergeCell ref="N134:Q134"/>
    <mergeCell ref="N135:Q135"/>
    <mergeCell ref="F136:I136"/>
    <mergeCell ref="L136:M136"/>
    <mergeCell ref="N136:Q136"/>
    <mergeCell ref="N130:Q130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N126:Q126"/>
    <mergeCell ref="F127:I127"/>
    <mergeCell ref="L127:M127"/>
    <mergeCell ref="N127:Q127"/>
    <mergeCell ref="N122:Q122"/>
    <mergeCell ref="F123:I123"/>
    <mergeCell ref="L123:M123"/>
    <mergeCell ref="N123:Q123"/>
    <mergeCell ref="F124:I124"/>
    <mergeCell ref="L124:M124"/>
    <mergeCell ref="N124:Q124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F76:P76"/>
    <mergeCell ref="F77:P77"/>
    <mergeCell ref="M79:P79"/>
    <mergeCell ref="M81:Q81"/>
    <mergeCell ref="M82:Q82"/>
    <mergeCell ref="C84:G84"/>
    <mergeCell ref="N84:Q84"/>
    <mergeCell ref="H33:J33"/>
    <mergeCell ref="M33:P33"/>
    <mergeCell ref="H34:J34"/>
    <mergeCell ref="M34:P34"/>
    <mergeCell ref="L36:P36"/>
    <mergeCell ref="C74:Q74"/>
    <mergeCell ref="M30:P30"/>
    <mergeCell ref="H31:J31"/>
    <mergeCell ref="M31:P31"/>
    <mergeCell ref="H32:J32"/>
    <mergeCell ref="M32:P32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 xr:uid="{92D9D18A-50B3-4571-8541-35FB85E82FD6}"/>
    <hyperlink ref="H1:K1" location="C86" display="2) Rekapitulácia rozpočtu" xr:uid="{28CFA3D6-9CF9-4E83-9D69-86DC41B26F23}"/>
    <hyperlink ref="L1" location="C115" display="3) Rozpočet" xr:uid="{A671BFC1-09A1-485D-A525-FA087345B28C}"/>
    <hyperlink ref="S1:T1" location="'Rekapitulácia stavby'!C2" display="Rekapitulácia stavby" xr:uid="{800ED399-CB28-4708-B9D1-F1436D9467F3}"/>
  </hyperlinks>
  <pageMargins left="0.59055118110236227" right="0.59055118110236227" top="0.51181102362204722" bottom="0.47244094488188981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11F5-9D40-4241-ACA1-16DCB5AF7191}">
  <dimension ref="A1:BN137"/>
  <sheetViews>
    <sheetView showGridLines="0" workbookViewId="0">
      <pane ySplit="1" topLeftCell="A106" activePane="bottomLeft" state="frozen"/>
      <selection activeCell="BE37" sqref="BE37"/>
      <selection pane="bottomLeft" activeCell="AC119" sqref="AC119"/>
    </sheetView>
  </sheetViews>
  <sheetFormatPr defaultRowHeight="13.5" x14ac:dyDescent="0.3"/>
  <cols>
    <col min="1" max="1" width="8.33203125" style="190" customWidth="1"/>
    <col min="2" max="2" width="1.6640625" style="190" customWidth="1"/>
    <col min="3" max="3" width="4.1640625" style="190" customWidth="1"/>
    <col min="4" max="4" width="4.33203125" style="190" customWidth="1"/>
    <col min="5" max="5" width="17.1640625" style="190" customWidth="1"/>
    <col min="6" max="7" width="11.1640625" style="190" customWidth="1"/>
    <col min="8" max="8" width="12.5" style="190" customWidth="1"/>
    <col min="9" max="9" width="7" style="190" customWidth="1"/>
    <col min="10" max="10" width="5.1640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40625" style="190" customWidth="1"/>
    <col min="18" max="18" width="1.6640625" style="190" customWidth="1"/>
    <col min="19" max="19" width="8.1640625" style="190" customWidth="1"/>
    <col min="20" max="20" width="29.6640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40625" style="190" hidden="1" customWidth="1"/>
    <col min="25" max="25" width="15" style="190" hidden="1" customWidth="1"/>
    <col min="26" max="26" width="11" style="190" hidden="1" customWidth="1"/>
    <col min="27" max="27" width="15" style="190" hidden="1" customWidth="1"/>
    <col min="28" max="28" width="16.33203125" style="190" hidden="1" customWidth="1"/>
    <col min="29" max="29" width="11" style="190" customWidth="1"/>
    <col min="30" max="30" width="15" style="190" customWidth="1"/>
    <col min="31" max="31" width="16.33203125" style="190" customWidth="1"/>
    <col min="32" max="16384" width="9.33203125" style="190"/>
  </cols>
  <sheetData>
    <row r="1" spans="1:66" ht="21.75" customHeight="1" x14ac:dyDescent="0.3">
      <c r="A1" s="186"/>
      <c r="B1" s="187"/>
      <c r="C1" s="187"/>
      <c r="D1" s="188" t="s">
        <v>510</v>
      </c>
      <c r="E1" s="187"/>
      <c r="F1" s="189" t="s">
        <v>511</v>
      </c>
      <c r="G1" s="189"/>
      <c r="H1" s="447" t="s">
        <v>512</v>
      </c>
      <c r="I1" s="447"/>
      <c r="J1" s="447"/>
      <c r="K1" s="447"/>
      <c r="L1" s="189" t="s">
        <v>513</v>
      </c>
      <c r="M1" s="187"/>
      <c r="N1" s="187"/>
      <c r="O1" s="188" t="s">
        <v>514</v>
      </c>
      <c r="P1" s="187"/>
      <c r="Q1" s="187"/>
      <c r="R1" s="187"/>
      <c r="S1" s="189" t="s">
        <v>515</v>
      </c>
      <c r="T1" s="189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</row>
    <row r="2" spans="1:66" ht="36.950000000000003" customHeight="1" x14ac:dyDescent="0.3">
      <c r="C2" s="448" t="s">
        <v>516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S2" s="450" t="s">
        <v>5</v>
      </c>
      <c r="T2" s="451"/>
      <c r="U2" s="451"/>
      <c r="V2" s="451"/>
      <c r="W2" s="451"/>
      <c r="X2" s="451"/>
      <c r="Y2" s="451"/>
      <c r="Z2" s="451"/>
      <c r="AA2" s="451"/>
      <c r="AB2" s="451"/>
      <c r="AC2" s="451"/>
      <c r="AT2" s="191" t="s">
        <v>530</v>
      </c>
    </row>
    <row r="3" spans="1:66" ht="6.95" customHeight="1" x14ac:dyDescent="0.3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  <c r="AT3" s="191" t="s">
        <v>71</v>
      </c>
    </row>
    <row r="4" spans="1:66" ht="36.950000000000003" customHeight="1" x14ac:dyDescent="0.3">
      <c r="B4" s="195"/>
      <c r="C4" s="452" t="s">
        <v>85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196"/>
      <c r="T4" s="197" t="s">
        <v>9</v>
      </c>
      <c r="AT4" s="191" t="s">
        <v>3</v>
      </c>
    </row>
    <row r="5" spans="1:66" ht="6.95" customHeight="1" x14ac:dyDescent="0.3">
      <c r="B5" s="195"/>
      <c r="R5" s="196"/>
    </row>
    <row r="6" spans="1:66" ht="25.35" customHeight="1" x14ac:dyDescent="0.3">
      <c r="B6" s="195"/>
      <c r="D6" s="198" t="s">
        <v>12</v>
      </c>
      <c r="F6" s="454" t="s">
        <v>525</v>
      </c>
      <c r="G6" s="455"/>
      <c r="H6" s="455"/>
      <c r="I6" s="455"/>
      <c r="J6" s="455"/>
      <c r="K6" s="455"/>
      <c r="L6" s="455"/>
      <c r="M6" s="455"/>
      <c r="N6" s="455"/>
      <c r="O6" s="455"/>
      <c r="P6" s="455"/>
      <c r="R6" s="196"/>
    </row>
    <row r="7" spans="1:66" s="199" customFormat="1" ht="32.85" customHeight="1" x14ac:dyDescent="0.2">
      <c r="B7" s="200"/>
      <c r="D7" s="201" t="s">
        <v>86</v>
      </c>
      <c r="F7" s="456" t="s">
        <v>531</v>
      </c>
      <c r="G7" s="457"/>
      <c r="H7" s="457"/>
      <c r="I7" s="457"/>
      <c r="J7" s="457"/>
      <c r="K7" s="457"/>
      <c r="L7" s="457"/>
      <c r="M7" s="457"/>
      <c r="N7" s="457"/>
      <c r="O7" s="457"/>
      <c r="P7" s="457"/>
      <c r="R7" s="202"/>
    </row>
    <row r="8" spans="1:66" s="199" customFormat="1" ht="14.45" customHeight="1" x14ac:dyDescent="0.2">
      <c r="B8" s="200"/>
      <c r="D8" s="198" t="s">
        <v>13</v>
      </c>
      <c r="F8" s="203" t="s">
        <v>1</v>
      </c>
      <c r="M8" s="198" t="s">
        <v>14</v>
      </c>
      <c r="O8" s="203" t="s">
        <v>1</v>
      </c>
      <c r="R8" s="202"/>
    </row>
    <row r="9" spans="1:66" s="199" customFormat="1" ht="14.45" customHeight="1" x14ac:dyDescent="0.2">
      <c r="B9" s="200"/>
      <c r="D9" s="198" t="s">
        <v>15</v>
      </c>
      <c r="F9" s="203" t="s">
        <v>16</v>
      </c>
      <c r="M9" s="198" t="s">
        <v>17</v>
      </c>
      <c r="O9" s="461"/>
      <c r="P9" s="461"/>
      <c r="R9" s="202"/>
    </row>
    <row r="10" spans="1:66" s="199" customFormat="1" ht="10.9" customHeight="1" x14ac:dyDescent="0.2">
      <c r="B10" s="200"/>
      <c r="R10" s="202"/>
    </row>
    <row r="11" spans="1:66" s="199" customFormat="1" ht="14.45" customHeight="1" x14ac:dyDescent="0.2">
      <c r="B11" s="200"/>
      <c r="D11" s="198" t="s">
        <v>18</v>
      </c>
      <c r="M11" s="198" t="s">
        <v>19</v>
      </c>
      <c r="O11" s="458" t="s">
        <v>20</v>
      </c>
      <c r="P11" s="458"/>
      <c r="R11" s="202"/>
    </row>
    <row r="12" spans="1:66" s="199" customFormat="1" ht="18" customHeight="1" x14ac:dyDescent="0.2">
      <c r="B12" s="200"/>
      <c r="E12" s="203" t="s">
        <v>21</v>
      </c>
      <c r="M12" s="198" t="s">
        <v>518</v>
      </c>
      <c r="O12" s="458" t="s">
        <v>1</v>
      </c>
      <c r="P12" s="458"/>
      <c r="R12" s="202"/>
    </row>
    <row r="13" spans="1:66" s="199" customFormat="1" ht="6.95" customHeight="1" x14ac:dyDescent="0.2">
      <c r="B13" s="200"/>
      <c r="R13" s="202"/>
    </row>
    <row r="14" spans="1:66" s="199" customFormat="1" ht="14.45" customHeight="1" x14ac:dyDescent="0.2">
      <c r="B14" s="200"/>
      <c r="D14" s="198" t="s">
        <v>23</v>
      </c>
      <c r="M14" s="198" t="s">
        <v>19</v>
      </c>
      <c r="O14" s="458" t="s">
        <v>24</v>
      </c>
      <c r="P14" s="458"/>
      <c r="R14" s="202"/>
    </row>
    <row r="15" spans="1:66" s="199" customFormat="1" ht="18" customHeight="1" x14ac:dyDescent="0.2">
      <c r="B15" s="200"/>
      <c r="E15" s="203" t="s">
        <v>25</v>
      </c>
      <c r="M15" s="198" t="s">
        <v>518</v>
      </c>
      <c r="O15" s="458" t="s">
        <v>26</v>
      </c>
      <c r="P15" s="458"/>
      <c r="R15" s="202"/>
    </row>
    <row r="16" spans="1:66" s="199" customFormat="1" ht="6.95" customHeight="1" x14ac:dyDescent="0.2">
      <c r="B16" s="200"/>
      <c r="R16" s="202"/>
    </row>
    <row r="17" spans="2:18" s="199" customFormat="1" ht="14.45" customHeight="1" x14ac:dyDescent="0.2">
      <c r="B17" s="200"/>
      <c r="D17" s="198" t="s">
        <v>27</v>
      </c>
      <c r="M17" s="198" t="s">
        <v>19</v>
      </c>
      <c r="O17" s="458"/>
      <c r="P17" s="458"/>
      <c r="R17" s="202"/>
    </row>
    <row r="18" spans="2:18" s="199" customFormat="1" ht="18" customHeight="1" x14ac:dyDescent="0.2">
      <c r="B18" s="200"/>
      <c r="E18" s="203"/>
      <c r="M18" s="198" t="s">
        <v>518</v>
      </c>
      <c r="O18" s="458"/>
      <c r="P18" s="458"/>
      <c r="R18" s="202"/>
    </row>
    <row r="19" spans="2:18" s="199" customFormat="1" ht="6.95" customHeight="1" x14ac:dyDescent="0.2">
      <c r="B19" s="200"/>
      <c r="R19" s="202"/>
    </row>
    <row r="20" spans="2:18" s="199" customFormat="1" ht="14.45" customHeight="1" x14ac:dyDescent="0.2">
      <c r="B20" s="200"/>
      <c r="D20" s="198" t="s">
        <v>29</v>
      </c>
      <c r="M20" s="198" t="s">
        <v>19</v>
      </c>
      <c r="O20" s="458"/>
      <c r="P20" s="458"/>
      <c r="R20" s="202"/>
    </row>
    <row r="21" spans="2:18" s="199" customFormat="1" ht="18" customHeight="1" x14ac:dyDescent="0.2">
      <c r="B21" s="200"/>
      <c r="E21" s="203"/>
      <c r="M21" s="198" t="s">
        <v>518</v>
      </c>
      <c r="O21" s="458"/>
      <c r="P21" s="458"/>
      <c r="R21" s="202"/>
    </row>
    <row r="22" spans="2:18" s="199" customFormat="1" ht="6.95" customHeight="1" x14ac:dyDescent="0.2">
      <c r="B22" s="200"/>
      <c r="R22" s="202"/>
    </row>
    <row r="23" spans="2:18" s="199" customFormat="1" ht="14.45" customHeight="1" x14ac:dyDescent="0.2">
      <c r="B23" s="200"/>
      <c r="D23" s="198" t="s">
        <v>30</v>
      </c>
      <c r="R23" s="202"/>
    </row>
    <row r="24" spans="2:18" s="199" customFormat="1" ht="16.5" customHeight="1" x14ac:dyDescent="0.2">
      <c r="B24" s="200"/>
      <c r="E24" s="459" t="s">
        <v>1</v>
      </c>
      <c r="F24" s="459"/>
      <c r="G24" s="459"/>
      <c r="H24" s="459"/>
      <c r="I24" s="459"/>
      <c r="J24" s="459"/>
      <c r="K24" s="459"/>
      <c r="L24" s="459"/>
      <c r="R24" s="202"/>
    </row>
    <row r="25" spans="2:18" s="199" customFormat="1" ht="6.95" customHeight="1" x14ac:dyDescent="0.2">
      <c r="B25" s="200"/>
      <c r="R25" s="202"/>
    </row>
    <row r="26" spans="2:18" s="199" customFormat="1" ht="6.95" customHeight="1" x14ac:dyDescent="0.2">
      <c r="B26" s="200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R26" s="202"/>
    </row>
    <row r="27" spans="2:18" s="199" customFormat="1" ht="14.45" customHeight="1" x14ac:dyDescent="0.2">
      <c r="B27" s="200"/>
      <c r="D27" s="205" t="s">
        <v>92</v>
      </c>
      <c r="M27" s="460">
        <f>N86</f>
        <v>4024.94</v>
      </c>
      <c r="N27" s="460"/>
      <c r="O27" s="460"/>
      <c r="P27" s="460"/>
      <c r="R27" s="202"/>
    </row>
    <row r="28" spans="2:18" s="199" customFormat="1" ht="14.45" customHeight="1" x14ac:dyDescent="0.2">
      <c r="B28" s="200"/>
      <c r="D28" s="206" t="s">
        <v>519</v>
      </c>
      <c r="M28" s="460">
        <f>N95</f>
        <v>0</v>
      </c>
      <c r="N28" s="460"/>
      <c r="O28" s="460"/>
      <c r="P28" s="460"/>
      <c r="R28" s="202"/>
    </row>
    <row r="29" spans="2:18" s="199" customFormat="1" ht="6.95" customHeight="1" x14ac:dyDescent="0.2">
      <c r="B29" s="200"/>
      <c r="R29" s="202"/>
    </row>
    <row r="30" spans="2:18" s="199" customFormat="1" ht="25.35" customHeight="1" x14ac:dyDescent="0.2">
      <c r="B30" s="200"/>
      <c r="D30" s="207" t="s">
        <v>31</v>
      </c>
      <c r="M30" s="465">
        <f>ROUND(M27+M28,2)</f>
        <v>4024.94</v>
      </c>
      <c r="N30" s="457"/>
      <c r="O30" s="457"/>
      <c r="P30" s="457"/>
      <c r="R30" s="202"/>
    </row>
    <row r="31" spans="2:18" s="199" customFormat="1" ht="14.45" customHeight="1" x14ac:dyDescent="0.2">
      <c r="B31" s="200"/>
      <c r="E31" s="208" t="s">
        <v>37</v>
      </c>
      <c r="F31" s="209">
        <v>0.2</v>
      </c>
      <c r="G31" s="210" t="s">
        <v>520</v>
      </c>
      <c r="H31" s="462">
        <f>ROUND((SUM(BF95:BF96)+SUM(BF114:BF136)), 2)</f>
        <v>4024.94</v>
      </c>
      <c r="I31" s="457"/>
      <c r="J31" s="457"/>
      <c r="M31" s="462">
        <f>ROUND(ROUND((SUM(BF95:BF96)+SUM(BF114:BF136)), 2)*F31, 2)</f>
        <v>804.99</v>
      </c>
      <c r="N31" s="457"/>
      <c r="O31" s="457"/>
      <c r="P31" s="457"/>
      <c r="R31" s="202"/>
    </row>
    <row r="32" spans="2:18" s="199" customFormat="1" ht="14.45" customHeight="1" x14ac:dyDescent="0.2">
      <c r="B32" s="200"/>
      <c r="E32" s="208" t="s">
        <v>38</v>
      </c>
      <c r="F32" s="209">
        <v>0.2</v>
      </c>
      <c r="G32" s="210" t="s">
        <v>520</v>
      </c>
      <c r="H32" s="462">
        <f>ROUND((SUM(BG95:BG96)+SUM(BG114:BG136)), 2)</f>
        <v>0</v>
      </c>
      <c r="I32" s="457"/>
      <c r="J32" s="457"/>
      <c r="M32" s="462">
        <v>0</v>
      </c>
      <c r="N32" s="457"/>
      <c r="O32" s="457"/>
      <c r="P32" s="457"/>
      <c r="R32" s="202"/>
    </row>
    <row r="33" spans="2:18" s="199" customFormat="1" ht="14.45" customHeight="1" x14ac:dyDescent="0.2">
      <c r="B33" s="200"/>
      <c r="E33" s="208" t="s">
        <v>39</v>
      </c>
      <c r="F33" s="209">
        <v>0.2</v>
      </c>
      <c r="G33" s="210" t="s">
        <v>520</v>
      </c>
      <c r="H33" s="462">
        <f>ROUND((SUM(BH95:BH96)+SUM(BH114:BH136)), 2)</f>
        <v>0</v>
      </c>
      <c r="I33" s="457"/>
      <c r="J33" s="457"/>
      <c r="M33" s="462">
        <v>0</v>
      </c>
      <c r="N33" s="457"/>
      <c r="O33" s="457"/>
      <c r="P33" s="457"/>
      <c r="R33" s="202"/>
    </row>
    <row r="34" spans="2:18" s="199" customFormat="1" ht="14.45" hidden="1" customHeight="1" x14ac:dyDescent="0.2">
      <c r="B34" s="200"/>
      <c r="E34" s="208" t="s">
        <v>40</v>
      </c>
      <c r="F34" s="209">
        <v>0</v>
      </c>
      <c r="G34" s="210" t="s">
        <v>520</v>
      </c>
      <c r="H34" s="462">
        <f>ROUND((SUM(BI95:BI96)+SUM(BI114:BI136)), 2)</f>
        <v>0</v>
      </c>
      <c r="I34" s="457"/>
      <c r="J34" s="457"/>
      <c r="M34" s="462">
        <v>0</v>
      </c>
      <c r="N34" s="457"/>
      <c r="O34" s="457"/>
      <c r="P34" s="457"/>
      <c r="R34" s="202"/>
    </row>
    <row r="35" spans="2:18" s="199" customFormat="1" ht="6.95" customHeight="1" x14ac:dyDescent="0.2">
      <c r="B35" s="200"/>
      <c r="R35" s="202"/>
    </row>
    <row r="36" spans="2:18" s="199" customFormat="1" ht="25.35" customHeight="1" x14ac:dyDescent="0.2">
      <c r="B36" s="200"/>
      <c r="C36" s="211"/>
      <c r="D36" s="212" t="s">
        <v>41</v>
      </c>
      <c r="E36" s="213"/>
      <c r="F36" s="213"/>
      <c r="G36" s="214" t="s">
        <v>42</v>
      </c>
      <c r="H36" s="215" t="s">
        <v>43</v>
      </c>
      <c r="I36" s="213"/>
      <c r="J36" s="213"/>
      <c r="K36" s="213"/>
      <c r="L36" s="463">
        <f>SUM(M30:M34)</f>
        <v>4829.93</v>
      </c>
      <c r="M36" s="463"/>
      <c r="N36" s="463"/>
      <c r="O36" s="463"/>
      <c r="P36" s="464"/>
      <c r="Q36" s="211"/>
      <c r="R36" s="202"/>
    </row>
    <row r="37" spans="2:18" s="199" customFormat="1" ht="14.45" customHeight="1" x14ac:dyDescent="0.2">
      <c r="B37" s="200"/>
      <c r="R37" s="202"/>
    </row>
    <row r="38" spans="2:18" s="199" customFormat="1" ht="14.45" customHeight="1" x14ac:dyDescent="0.2">
      <c r="B38" s="200"/>
      <c r="R38" s="202"/>
    </row>
    <row r="39" spans="2:18" x14ac:dyDescent="0.3">
      <c r="B39" s="195"/>
      <c r="R39" s="196"/>
    </row>
    <row r="40" spans="2:18" x14ac:dyDescent="0.3">
      <c r="B40" s="195"/>
      <c r="R40" s="196"/>
    </row>
    <row r="41" spans="2:18" x14ac:dyDescent="0.3">
      <c r="B41" s="195"/>
      <c r="R41" s="196"/>
    </row>
    <row r="42" spans="2:18" x14ac:dyDescent="0.3">
      <c r="B42" s="195"/>
      <c r="R42" s="196"/>
    </row>
    <row r="43" spans="2:18" x14ac:dyDescent="0.3">
      <c r="B43" s="195"/>
      <c r="R43" s="196"/>
    </row>
    <row r="44" spans="2:18" x14ac:dyDescent="0.3">
      <c r="B44" s="195"/>
      <c r="R44" s="196"/>
    </row>
    <row r="45" spans="2:18" x14ac:dyDescent="0.3">
      <c r="B45" s="195"/>
      <c r="R45" s="196"/>
    </row>
    <row r="46" spans="2:18" x14ac:dyDescent="0.3">
      <c r="B46" s="195"/>
      <c r="R46" s="196"/>
    </row>
    <row r="47" spans="2:18" x14ac:dyDescent="0.3">
      <c r="B47" s="195"/>
      <c r="R47" s="196"/>
    </row>
    <row r="48" spans="2:18" s="199" customFormat="1" ht="15" x14ac:dyDescent="0.2">
      <c r="B48" s="200"/>
      <c r="D48" s="216" t="s">
        <v>44</v>
      </c>
      <c r="E48" s="204"/>
      <c r="F48" s="204"/>
      <c r="G48" s="204"/>
      <c r="H48" s="217"/>
      <c r="J48" s="216" t="s">
        <v>45</v>
      </c>
      <c r="K48" s="204"/>
      <c r="L48" s="204"/>
      <c r="M48" s="204"/>
      <c r="N48" s="204"/>
      <c r="O48" s="204"/>
      <c r="P48" s="217"/>
      <c r="R48" s="202"/>
    </row>
    <row r="49" spans="2:18" x14ac:dyDescent="0.3">
      <c r="B49" s="195"/>
      <c r="D49" s="218"/>
      <c r="H49" s="219"/>
      <c r="J49" s="218"/>
      <c r="P49" s="219"/>
      <c r="R49" s="196"/>
    </row>
    <row r="50" spans="2:18" x14ac:dyDescent="0.3">
      <c r="B50" s="195"/>
      <c r="D50" s="218"/>
      <c r="H50" s="219"/>
      <c r="J50" s="218"/>
      <c r="P50" s="219"/>
      <c r="R50" s="196"/>
    </row>
    <row r="51" spans="2:18" x14ac:dyDescent="0.3">
      <c r="B51" s="195"/>
      <c r="D51" s="218"/>
      <c r="H51" s="219"/>
      <c r="J51" s="218"/>
      <c r="P51" s="219"/>
      <c r="R51" s="196"/>
    </row>
    <row r="52" spans="2:18" x14ac:dyDescent="0.3">
      <c r="B52" s="195"/>
      <c r="D52" s="218"/>
      <c r="H52" s="219"/>
      <c r="J52" s="218"/>
      <c r="P52" s="219"/>
      <c r="R52" s="196"/>
    </row>
    <row r="53" spans="2:18" x14ac:dyDescent="0.3">
      <c r="B53" s="195"/>
      <c r="D53" s="218"/>
      <c r="H53" s="219"/>
      <c r="J53" s="218"/>
      <c r="P53" s="219"/>
      <c r="R53" s="196"/>
    </row>
    <row r="54" spans="2:18" x14ac:dyDescent="0.3">
      <c r="B54" s="195"/>
      <c r="D54" s="218"/>
      <c r="H54" s="219"/>
      <c r="J54" s="218"/>
      <c r="P54" s="219"/>
      <c r="R54" s="196"/>
    </row>
    <row r="55" spans="2:18" x14ac:dyDescent="0.3">
      <c r="B55" s="195"/>
      <c r="D55" s="218"/>
      <c r="H55" s="219"/>
      <c r="J55" s="218"/>
      <c r="P55" s="219"/>
      <c r="R55" s="196"/>
    </row>
    <row r="56" spans="2:18" x14ac:dyDescent="0.3">
      <c r="B56" s="195"/>
      <c r="D56" s="218"/>
      <c r="H56" s="219"/>
      <c r="J56" s="218"/>
      <c r="P56" s="219"/>
      <c r="R56" s="196"/>
    </row>
    <row r="57" spans="2:18" s="199" customFormat="1" ht="15" x14ac:dyDescent="0.2">
      <c r="B57" s="200"/>
      <c r="D57" s="220" t="s">
        <v>46</v>
      </c>
      <c r="E57" s="221"/>
      <c r="F57" s="221"/>
      <c r="G57" s="222" t="s">
        <v>47</v>
      </c>
      <c r="H57" s="223"/>
      <c r="J57" s="220" t="s">
        <v>46</v>
      </c>
      <c r="K57" s="221"/>
      <c r="L57" s="221"/>
      <c r="M57" s="221"/>
      <c r="N57" s="222" t="s">
        <v>47</v>
      </c>
      <c r="O57" s="221"/>
      <c r="P57" s="223"/>
      <c r="R57" s="202"/>
    </row>
    <row r="58" spans="2:18" x14ac:dyDescent="0.3">
      <c r="B58" s="195"/>
      <c r="R58" s="196"/>
    </row>
    <row r="59" spans="2:18" s="199" customFormat="1" ht="15" x14ac:dyDescent="0.2">
      <c r="B59" s="200"/>
      <c r="D59" s="216" t="s">
        <v>48</v>
      </c>
      <c r="E59" s="204"/>
      <c r="F59" s="204"/>
      <c r="G59" s="204"/>
      <c r="H59" s="217"/>
      <c r="J59" s="216" t="s">
        <v>49</v>
      </c>
      <c r="K59" s="204"/>
      <c r="L59" s="204"/>
      <c r="M59" s="204"/>
      <c r="N59" s="204"/>
      <c r="O59" s="204"/>
      <c r="P59" s="217"/>
      <c r="R59" s="202"/>
    </row>
    <row r="60" spans="2:18" x14ac:dyDescent="0.3">
      <c r="B60" s="195"/>
      <c r="D60" s="218"/>
      <c r="H60" s="219"/>
      <c r="J60" s="218"/>
      <c r="P60" s="219"/>
      <c r="R60" s="196"/>
    </row>
    <row r="61" spans="2:18" x14ac:dyDescent="0.3">
      <c r="B61" s="195"/>
      <c r="D61" s="218"/>
      <c r="H61" s="219"/>
      <c r="J61" s="218"/>
      <c r="P61" s="219"/>
      <c r="R61" s="196"/>
    </row>
    <row r="62" spans="2:18" x14ac:dyDescent="0.3">
      <c r="B62" s="195"/>
      <c r="D62" s="218"/>
      <c r="H62" s="219"/>
      <c r="J62" s="218"/>
      <c r="P62" s="219"/>
      <c r="R62" s="196"/>
    </row>
    <row r="63" spans="2:18" x14ac:dyDescent="0.3">
      <c r="B63" s="195"/>
      <c r="D63" s="218"/>
      <c r="H63" s="219"/>
      <c r="J63" s="218"/>
      <c r="P63" s="219"/>
      <c r="R63" s="196"/>
    </row>
    <row r="64" spans="2:18" x14ac:dyDescent="0.3">
      <c r="B64" s="195"/>
      <c r="D64" s="218"/>
      <c r="H64" s="219"/>
      <c r="J64" s="218"/>
      <c r="P64" s="219"/>
      <c r="R64" s="196"/>
    </row>
    <row r="65" spans="2:18" x14ac:dyDescent="0.3">
      <c r="B65" s="195"/>
      <c r="D65" s="218"/>
      <c r="H65" s="219"/>
      <c r="J65" s="218"/>
      <c r="P65" s="219"/>
      <c r="R65" s="196"/>
    </row>
    <row r="66" spans="2:18" x14ac:dyDescent="0.3">
      <c r="B66" s="195"/>
      <c r="D66" s="218"/>
      <c r="H66" s="219"/>
      <c r="J66" s="218"/>
      <c r="P66" s="219"/>
      <c r="R66" s="196"/>
    </row>
    <row r="67" spans="2:18" x14ac:dyDescent="0.3">
      <c r="B67" s="195"/>
      <c r="D67" s="218"/>
      <c r="H67" s="219"/>
      <c r="J67" s="218"/>
      <c r="P67" s="219"/>
      <c r="R67" s="196"/>
    </row>
    <row r="68" spans="2:18" s="199" customFormat="1" ht="15" x14ac:dyDescent="0.2">
      <c r="B68" s="200"/>
      <c r="D68" s="220" t="s">
        <v>46</v>
      </c>
      <c r="E68" s="221"/>
      <c r="F68" s="221"/>
      <c r="G68" s="222" t="s">
        <v>47</v>
      </c>
      <c r="H68" s="223"/>
      <c r="J68" s="220" t="s">
        <v>46</v>
      </c>
      <c r="K68" s="221"/>
      <c r="L68" s="221"/>
      <c r="M68" s="221"/>
      <c r="N68" s="222" t="s">
        <v>47</v>
      </c>
      <c r="O68" s="221"/>
      <c r="P68" s="223"/>
      <c r="R68" s="202"/>
    </row>
    <row r="69" spans="2:18" s="199" customFormat="1" ht="14.45" customHeight="1" x14ac:dyDescent="0.2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6"/>
    </row>
    <row r="73" spans="2:18" s="199" customFormat="1" ht="6.95" customHeight="1" x14ac:dyDescent="0.2"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9"/>
    </row>
    <row r="74" spans="2:18" s="199" customFormat="1" ht="36.950000000000003" customHeight="1" x14ac:dyDescent="0.2">
      <c r="B74" s="200"/>
      <c r="C74" s="452" t="s">
        <v>89</v>
      </c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202"/>
    </row>
    <row r="75" spans="2:18" s="199" customFormat="1" ht="6.95" customHeight="1" x14ac:dyDescent="0.2">
      <c r="B75" s="200"/>
      <c r="R75" s="202"/>
    </row>
    <row r="76" spans="2:18" s="199" customFormat="1" ht="30" customHeight="1" x14ac:dyDescent="0.2">
      <c r="B76" s="200"/>
      <c r="C76" s="198" t="s">
        <v>12</v>
      </c>
      <c r="F76" s="454" t="str">
        <f>F6</f>
        <v>Rekonštrukcia a modernizácia cesty II/499 v úseku cesty horského priechodu Havran</v>
      </c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R76" s="202"/>
    </row>
    <row r="77" spans="2:18" s="199" customFormat="1" ht="36.950000000000003" customHeight="1" x14ac:dyDescent="0.2">
      <c r="B77" s="200"/>
      <c r="C77" s="230" t="s">
        <v>86</v>
      </c>
      <c r="F77" s="472" t="str">
        <f>F7</f>
        <v>SO 206 - Gabiónový múr v km 1,506-1,527 cesty II/499 vpravo</v>
      </c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R77" s="202"/>
    </row>
    <row r="78" spans="2:18" s="199" customFormat="1" ht="6.95" customHeight="1" x14ac:dyDescent="0.2">
      <c r="B78" s="200"/>
      <c r="R78" s="202"/>
    </row>
    <row r="79" spans="2:18" s="199" customFormat="1" ht="18" customHeight="1" x14ac:dyDescent="0.2">
      <c r="B79" s="200"/>
      <c r="C79" s="198" t="s">
        <v>15</v>
      </c>
      <c r="F79" s="203" t="str">
        <f>F9</f>
        <v xml:space="preserve"> </v>
      </c>
      <c r="K79" s="198" t="s">
        <v>17</v>
      </c>
      <c r="M79" s="461" t="str">
        <f>IF(O9="","",O9)</f>
        <v/>
      </c>
      <c r="N79" s="461"/>
      <c r="O79" s="461"/>
      <c r="P79" s="461"/>
      <c r="R79" s="202"/>
    </row>
    <row r="80" spans="2:18" s="199" customFormat="1" ht="6.95" customHeight="1" x14ac:dyDescent="0.2">
      <c r="B80" s="200"/>
      <c r="R80" s="202"/>
    </row>
    <row r="81" spans="2:47" s="199" customFormat="1" ht="15" x14ac:dyDescent="0.2">
      <c r="B81" s="200"/>
      <c r="C81" s="198" t="s">
        <v>18</v>
      </c>
      <c r="F81" s="203" t="str">
        <f>E12</f>
        <v>Trnavský samosprávny kraj</v>
      </c>
      <c r="K81" s="198" t="s">
        <v>27</v>
      </c>
      <c r="M81" s="458">
        <f>E18</f>
        <v>0</v>
      </c>
      <c r="N81" s="458"/>
      <c r="O81" s="458"/>
      <c r="P81" s="458"/>
      <c r="Q81" s="458"/>
      <c r="R81" s="202"/>
    </row>
    <row r="82" spans="2:47" s="199" customFormat="1" ht="14.45" customHeight="1" x14ac:dyDescent="0.2">
      <c r="B82" s="200"/>
      <c r="C82" s="198" t="s">
        <v>23</v>
      </c>
      <c r="F82" s="203" t="str">
        <f>IF(E15="","",E15)</f>
        <v>Swietelsky-Slovakia spol. s r.o.</v>
      </c>
      <c r="K82" s="198" t="s">
        <v>29</v>
      </c>
      <c r="M82" s="458">
        <f>E21</f>
        <v>0</v>
      </c>
      <c r="N82" s="458"/>
      <c r="O82" s="458"/>
      <c r="P82" s="458"/>
      <c r="Q82" s="458"/>
      <c r="R82" s="202"/>
    </row>
    <row r="83" spans="2:47" s="199" customFormat="1" ht="10.35" customHeight="1" x14ac:dyDescent="0.2">
      <c r="B83" s="200"/>
      <c r="R83" s="202"/>
    </row>
    <row r="84" spans="2:47" s="199" customFormat="1" ht="29.25" customHeight="1" x14ac:dyDescent="0.2">
      <c r="B84" s="200"/>
      <c r="C84" s="473" t="s">
        <v>521</v>
      </c>
      <c r="D84" s="474"/>
      <c r="E84" s="474"/>
      <c r="F84" s="474"/>
      <c r="G84" s="474"/>
      <c r="H84" s="211"/>
      <c r="I84" s="211"/>
      <c r="J84" s="211"/>
      <c r="K84" s="211"/>
      <c r="L84" s="211"/>
      <c r="M84" s="211"/>
      <c r="N84" s="473" t="s">
        <v>91</v>
      </c>
      <c r="O84" s="474"/>
      <c r="P84" s="474"/>
      <c r="Q84" s="474"/>
      <c r="R84" s="202"/>
    </row>
    <row r="85" spans="2:47" s="199" customFormat="1" ht="10.35" customHeight="1" x14ac:dyDescent="0.2">
      <c r="B85" s="200"/>
      <c r="R85" s="202"/>
    </row>
    <row r="86" spans="2:47" s="199" customFormat="1" ht="29.25" customHeight="1" x14ac:dyDescent="0.2">
      <c r="B86" s="200"/>
      <c r="C86" s="231" t="s">
        <v>522</v>
      </c>
      <c r="N86" s="466">
        <f>N114</f>
        <v>4024.94</v>
      </c>
      <c r="O86" s="467"/>
      <c r="P86" s="467"/>
      <c r="Q86" s="467"/>
      <c r="R86" s="202"/>
      <c r="AU86" s="191" t="s">
        <v>93</v>
      </c>
    </row>
    <row r="87" spans="2:47" s="233" customFormat="1" ht="24.95" customHeight="1" x14ac:dyDescent="0.2">
      <c r="B87" s="232"/>
      <c r="D87" s="234" t="s">
        <v>94</v>
      </c>
      <c r="N87" s="468">
        <f>N115</f>
        <v>4024.94</v>
      </c>
      <c r="O87" s="469"/>
      <c r="P87" s="469"/>
      <c r="Q87" s="469"/>
      <c r="R87" s="235"/>
    </row>
    <row r="88" spans="2:47" s="237" customFormat="1" ht="19.899999999999999" customHeight="1" x14ac:dyDescent="0.2">
      <c r="B88" s="236"/>
      <c r="D88" s="238" t="s">
        <v>95</v>
      </c>
      <c r="N88" s="470">
        <f>N116</f>
        <v>1202.1699999999998</v>
      </c>
      <c r="O88" s="471"/>
      <c r="P88" s="471"/>
      <c r="Q88" s="471"/>
      <c r="R88" s="239"/>
    </row>
    <row r="89" spans="2:47" s="237" customFormat="1" ht="19.899999999999999" customHeight="1" x14ac:dyDescent="0.2">
      <c r="B89" s="236"/>
      <c r="D89" s="238" t="s">
        <v>96</v>
      </c>
      <c r="N89" s="470">
        <f>N122</f>
        <v>188.78</v>
      </c>
      <c r="O89" s="471"/>
      <c r="P89" s="471"/>
      <c r="Q89" s="471"/>
      <c r="R89" s="239"/>
    </row>
    <row r="90" spans="2:47" s="237" customFormat="1" ht="19.899999999999999" customHeight="1" x14ac:dyDescent="0.2">
      <c r="B90" s="236"/>
      <c r="D90" s="238" t="s">
        <v>97</v>
      </c>
      <c r="N90" s="470">
        <f>N126</f>
        <v>1408.47</v>
      </c>
      <c r="O90" s="471"/>
      <c r="P90" s="471"/>
      <c r="Q90" s="471"/>
      <c r="R90" s="239"/>
    </row>
    <row r="91" spans="2:47" s="237" customFormat="1" ht="19.899999999999999" customHeight="1" x14ac:dyDescent="0.2">
      <c r="B91" s="236"/>
      <c r="D91" s="238" t="s">
        <v>99</v>
      </c>
      <c r="N91" s="470">
        <f>N130</f>
        <v>1044.54</v>
      </c>
      <c r="O91" s="471"/>
      <c r="P91" s="471"/>
      <c r="Q91" s="471"/>
      <c r="R91" s="239"/>
    </row>
    <row r="92" spans="2:47" s="237" customFormat="1" ht="19.899999999999999" customHeight="1" x14ac:dyDescent="0.2">
      <c r="B92" s="236"/>
      <c r="D92" s="238" t="s">
        <v>101</v>
      </c>
      <c r="N92" s="470">
        <f>N133</f>
        <v>180.08</v>
      </c>
      <c r="O92" s="471"/>
      <c r="P92" s="471"/>
      <c r="Q92" s="471"/>
      <c r="R92" s="239"/>
    </row>
    <row r="93" spans="2:47" s="237" customFormat="1" ht="19.899999999999999" customHeight="1" x14ac:dyDescent="0.2">
      <c r="B93" s="236"/>
      <c r="D93" s="238" t="s">
        <v>102</v>
      </c>
      <c r="N93" s="470">
        <f>N135</f>
        <v>0.9</v>
      </c>
      <c r="O93" s="471"/>
      <c r="P93" s="471"/>
      <c r="Q93" s="471"/>
      <c r="R93" s="239"/>
    </row>
    <row r="94" spans="2:47" s="199" customFormat="1" ht="21.75" customHeight="1" x14ac:dyDescent="0.2">
      <c r="B94" s="200"/>
      <c r="R94" s="202"/>
    </row>
    <row r="95" spans="2:47" s="199" customFormat="1" ht="29.25" customHeight="1" x14ac:dyDescent="0.2">
      <c r="B95" s="200"/>
      <c r="C95" s="231" t="s">
        <v>523</v>
      </c>
      <c r="N95" s="467">
        <v>0</v>
      </c>
      <c r="O95" s="480"/>
      <c r="P95" s="480"/>
      <c r="Q95" s="480"/>
      <c r="R95" s="202"/>
      <c r="T95" s="240"/>
      <c r="U95" s="241" t="s">
        <v>35</v>
      </c>
    </row>
    <row r="96" spans="2:47" s="199" customFormat="1" ht="18" customHeight="1" x14ac:dyDescent="0.2">
      <c r="B96" s="200"/>
      <c r="R96" s="202"/>
    </row>
    <row r="97" spans="2:18" s="199" customFormat="1" ht="29.25" customHeight="1" x14ac:dyDescent="0.2">
      <c r="B97" s="200"/>
      <c r="C97" s="242" t="s">
        <v>524</v>
      </c>
      <c r="D97" s="211"/>
      <c r="E97" s="211"/>
      <c r="F97" s="211"/>
      <c r="G97" s="211"/>
      <c r="H97" s="211"/>
      <c r="I97" s="211"/>
      <c r="J97" s="211"/>
      <c r="K97" s="211"/>
      <c r="L97" s="481">
        <f>ROUND(SUM(N86+N95),2)</f>
        <v>4024.94</v>
      </c>
      <c r="M97" s="481"/>
      <c r="N97" s="481"/>
      <c r="O97" s="481"/>
      <c r="P97" s="481"/>
      <c r="Q97" s="481"/>
      <c r="R97" s="202"/>
    </row>
    <row r="98" spans="2:18" s="199" customFormat="1" ht="6.95" customHeight="1" x14ac:dyDescent="0.2">
      <c r="B98" s="224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6"/>
    </row>
    <row r="102" spans="2:18" s="199" customFormat="1" ht="6.95" customHeight="1" x14ac:dyDescent="0.2">
      <c r="B102" s="227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9"/>
    </row>
    <row r="103" spans="2:18" s="199" customFormat="1" ht="36.950000000000003" customHeight="1" x14ac:dyDescent="0.2">
      <c r="B103" s="200"/>
      <c r="C103" s="482" t="s">
        <v>105</v>
      </c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202"/>
    </row>
    <row r="104" spans="2:18" s="199" customFormat="1" ht="6.95" customHeight="1" x14ac:dyDescent="0.2">
      <c r="B104" s="200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02"/>
    </row>
    <row r="105" spans="2:18" s="199" customFormat="1" ht="30" customHeight="1" x14ac:dyDescent="0.2">
      <c r="B105" s="200"/>
      <c r="C105" s="244" t="s">
        <v>12</v>
      </c>
      <c r="D105" s="243"/>
      <c r="E105" s="243"/>
      <c r="F105" s="484" t="s">
        <v>525</v>
      </c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243"/>
      <c r="R105" s="202"/>
    </row>
    <row r="106" spans="2:18" s="199" customFormat="1" ht="36.950000000000003" customHeight="1" x14ac:dyDescent="0.2">
      <c r="B106" s="200"/>
      <c r="C106" s="245" t="s">
        <v>86</v>
      </c>
      <c r="D106" s="243"/>
      <c r="E106" s="243"/>
      <c r="F106" s="475" t="str">
        <f>F7</f>
        <v>SO 206 - Gabiónový múr v km 1,506-1,527 cesty II/499 vpravo</v>
      </c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243"/>
      <c r="R106" s="202"/>
    </row>
    <row r="107" spans="2:18" s="199" customFormat="1" ht="6.95" customHeight="1" x14ac:dyDescent="0.2">
      <c r="B107" s="200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02"/>
    </row>
    <row r="108" spans="2:18" s="199" customFormat="1" ht="18" customHeight="1" x14ac:dyDescent="0.2">
      <c r="B108" s="200"/>
      <c r="C108" s="244" t="s">
        <v>15</v>
      </c>
      <c r="D108" s="243"/>
      <c r="E108" s="243"/>
      <c r="F108" s="244" t="str">
        <f>F9</f>
        <v xml:space="preserve"> </v>
      </c>
      <c r="G108" s="243"/>
      <c r="H108" s="243"/>
      <c r="I108" s="243"/>
      <c r="J108" s="243"/>
      <c r="K108" s="244"/>
      <c r="L108" s="243"/>
      <c r="M108" s="476"/>
      <c r="N108" s="476"/>
      <c r="O108" s="476"/>
      <c r="P108" s="476"/>
      <c r="Q108" s="243"/>
      <c r="R108" s="202"/>
    </row>
    <row r="109" spans="2:18" s="199" customFormat="1" ht="6.95" customHeight="1" x14ac:dyDescent="0.2">
      <c r="B109" s="200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02"/>
    </row>
    <row r="110" spans="2:18" s="199" customFormat="1" ht="15" x14ac:dyDescent="0.2">
      <c r="B110" s="200"/>
      <c r="C110" s="244" t="s">
        <v>18</v>
      </c>
      <c r="D110" s="243"/>
      <c r="E110" s="243"/>
      <c r="F110" s="244" t="s">
        <v>21</v>
      </c>
      <c r="G110" s="243"/>
      <c r="H110" s="243"/>
      <c r="I110" s="243"/>
      <c r="J110" s="243"/>
      <c r="K110" s="244"/>
      <c r="L110" s="243"/>
      <c r="M110" s="477"/>
      <c r="N110" s="477"/>
      <c r="O110" s="477"/>
      <c r="P110" s="477"/>
      <c r="Q110" s="477"/>
      <c r="R110" s="202"/>
    </row>
    <row r="111" spans="2:18" s="199" customFormat="1" ht="14.45" customHeight="1" x14ac:dyDescent="0.2">
      <c r="B111" s="200"/>
      <c r="C111" s="244" t="s">
        <v>23</v>
      </c>
      <c r="D111" s="243"/>
      <c r="E111" s="243"/>
      <c r="F111" s="244" t="s">
        <v>25</v>
      </c>
      <c r="G111" s="243"/>
      <c r="H111" s="243"/>
      <c r="I111" s="243"/>
      <c r="J111" s="243"/>
      <c r="K111" s="244"/>
      <c r="L111" s="243"/>
      <c r="M111" s="477"/>
      <c r="N111" s="477"/>
      <c r="O111" s="477"/>
      <c r="P111" s="477"/>
      <c r="Q111" s="477"/>
      <c r="R111" s="202"/>
    </row>
    <row r="112" spans="2:18" s="199" customFormat="1" ht="10.35" customHeight="1" x14ac:dyDescent="0.2">
      <c r="B112" s="200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02"/>
    </row>
    <row r="113" spans="2:65" s="250" customFormat="1" ht="29.25" customHeight="1" x14ac:dyDescent="0.2">
      <c r="B113" s="246"/>
      <c r="C113" s="296" t="s">
        <v>106</v>
      </c>
      <c r="D113" s="297" t="s">
        <v>56</v>
      </c>
      <c r="E113" s="297" t="s">
        <v>52</v>
      </c>
      <c r="F113" s="497" t="s">
        <v>53</v>
      </c>
      <c r="G113" s="497"/>
      <c r="H113" s="497"/>
      <c r="I113" s="497"/>
      <c r="J113" s="297" t="s">
        <v>107</v>
      </c>
      <c r="K113" s="297" t="s">
        <v>108</v>
      </c>
      <c r="L113" s="497" t="s">
        <v>109</v>
      </c>
      <c r="M113" s="497"/>
      <c r="N113" s="497" t="s">
        <v>91</v>
      </c>
      <c r="O113" s="497"/>
      <c r="P113" s="497"/>
      <c r="Q113" s="498"/>
      <c r="R113" s="249"/>
      <c r="T113" s="251" t="s">
        <v>526</v>
      </c>
      <c r="U113" s="252" t="s">
        <v>35</v>
      </c>
      <c r="V113" s="252" t="s">
        <v>111</v>
      </c>
      <c r="W113" s="252" t="s">
        <v>112</v>
      </c>
      <c r="X113" s="252" t="s">
        <v>527</v>
      </c>
      <c r="Y113" s="252" t="s">
        <v>528</v>
      </c>
      <c r="Z113" s="252" t="s">
        <v>115</v>
      </c>
      <c r="AA113" s="253" t="s">
        <v>116</v>
      </c>
    </row>
    <row r="114" spans="2:65" s="199" customFormat="1" ht="29.25" customHeight="1" x14ac:dyDescent="0.35">
      <c r="B114" s="200"/>
      <c r="C114" s="245" t="s">
        <v>92</v>
      </c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487">
        <f>BK114</f>
        <v>4024.94</v>
      </c>
      <c r="O114" s="488"/>
      <c r="P114" s="488"/>
      <c r="Q114" s="488"/>
      <c r="R114" s="202"/>
      <c r="T114" s="254"/>
      <c r="U114" s="204"/>
      <c r="V114" s="204"/>
      <c r="W114" s="255">
        <f>W115</f>
        <v>91.053300000000007</v>
      </c>
      <c r="X114" s="204"/>
      <c r="Y114" s="255">
        <f>Y115</f>
        <v>42.66212625</v>
      </c>
      <c r="Z114" s="204"/>
      <c r="AA114" s="256">
        <f>AA115</f>
        <v>0</v>
      </c>
      <c r="AC114" s="280">
        <f>N114</f>
        <v>4024.94</v>
      </c>
      <c r="AT114" s="191" t="s">
        <v>70</v>
      </c>
      <c r="AU114" s="191" t="s">
        <v>93</v>
      </c>
      <c r="BK114" s="257">
        <f>BK115</f>
        <v>4024.94</v>
      </c>
    </row>
    <row r="115" spans="2:65" s="262" customFormat="1" ht="37.35" customHeight="1" x14ac:dyDescent="0.35">
      <c r="B115" s="258"/>
      <c r="C115" s="259"/>
      <c r="D115" s="260" t="s">
        <v>94</v>
      </c>
      <c r="E115" s="260"/>
      <c r="F115" s="260"/>
      <c r="G115" s="260"/>
      <c r="H115" s="260"/>
      <c r="I115" s="260"/>
      <c r="J115" s="260"/>
      <c r="K115" s="260"/>
      <c r="L115" s="260"/>
      <c r="M115" s="260"/>
      <c r="N115" s="489">
        <f>BK115</f>
        <v>4024.94</v>
      </c>
      <c r="O115" s="490"/>
      <c r="P115" s="490"/>
      <c r="Q115" s="490"/>
      <c r="R115" s="261"/>
      <c r="T115" s="263"/>
      <c r="W115" s="264">
        <f>W116+W122+W126+W130+W133+W135</f>
        <v>91.053300000000007</v>
      </c>
      <c r="Y115" s="264">
        <f>Y116+Y122+Y126+Y130+Y133+Y135</f>
        <v>42.66212625</v>
      </c>
      <c r="AA115" s="265">
        <f>AA116+AA122+AA126+AA130+AA133+AA135</f>
        <v>0</v>
      </c>
      <c r="AR115" s="266" t="s">
        <v>78</v>
      </c>
      <c r="AT115" s="267" t="s">
        <v>70</v>
      </c>
      <c r="AU115" s="267" t="s">
        <v>71</v>
      </c>
      <c r="AY115" s="266" t="s">
        <v>119</v>
      </c>
      <c r="BK115" s="268">
        <f>BK116+BK122+BK126+BK130+BK133+BK135</f>
        <v>4024.94</v>
      </c>
    </row>
    <row r="116" spans="2:65" s="262" customFormat="1" ht="19.899999999999999" customHeight="1" x14ac:dyDescent="0.3">
      <c r="B116" s="258"/>
      <c r="C116" s="259"/>
      <c r="D116" s="269" t="s">
        <v>95</v>
      </c>
      <c r="E116" s="269"/>
      <c r="F116" s="269"/>
      <c r="G116" s="269"/>
      <c r="H116" s="269"/>
      <c r="I116" s="269"/>
      <c r="J116" s="269"/>
      <c r="K116" s="269"/>
      <c r="L116" s="269"/>
      <c r="M116" s="269"/>
      <c r="N116" s="491">
        <f>BK116</f>
        <v>1202.1699999999998</v>
      </c>
      <c r="O116" s="492"/>
      <c r="P116" s="492"/>
      <c r="Q116" s="492"/>
      <c r="R116" s="261"/>
      <c r="T116" s="263"/>
      <c r="W116" s="264">
        <f>SUM(W117:W121)</f>
        <v>41.963999999999999</v>
      </c>
      <c r="Y116" s="264">
        <f>SUM(Y117:Y121)</f>
        <v>0</v>
      </c>
      <c r="AA116" s="265">
        <f>SUM(AA117:AA121)</f>
        <v>0</v>
      </c>
      <c r="AR116" s="266" t="s">
        <v>78</v>
      </c>
      <c r="AT116" s="267" t="s">
        <v>70</v>
      </c>
      <c r="AU116" s="267" t="s">
        <v>78</v>
      </c>
      <c r="AY116" s="266" t="s">
        <v>119</v>
      </c>
      <c r="BK116" s="268">
        <f>SUM(BK117:BK121)</f>
        <v>1202.1699999999998</v>
      </c>
    </row>
    <row r="117" spans="2:65" s="199" customFormat="1" ht="25.5" customHeight="1" x14ac:dyDescent="0.2">
      <c r="B117" s="270"/>
      <c r="C117" s="271" t="s">
        <v>78</v>
      </c>
      <c r="D117" s="271" t="s">
        <v>121</v>
      </c>
      <c r="E117" s="272" t="s">
        <v>492</v>
      </c>
      <c r="F117" s="485" t="s">
        <v>493</v>
      </c>
      <c r="G117" s="485"/>
      <c r="H117" s="485"/>
      <c r="I117" s="485"/>
      <c r="J117" s="273" t="s">
        <v>148</v>
      </c>
      <c r="K117" s="274">
        <v>42.5</v>
      </c>
      <c r="L117" s="486">
        <v>4.3099999999999996</v>
      </c>
      <c r="M117" s="486"/>
      <c r="N117" s="486">
        <f>ROUND(L117*K117,2)</f>
        <v>183.18</v>
      </c>
      <c r="O117" s="486"/>
      <c r="P117" s="486"/>
      <c r="Q117" s="486"/>
      <c r="R117" s="275"/>
      <c r="T117" s="276" t="s">
        <v>1</v>
      </c>
      <c r="U117" s="277" t="s">
        <v>37</v>
      </c>
      <c r="V117" s="278">
        <v>0.83799999999999997</v>
      </c>
      <c r="W117" s="278">
        <f>V117*K117</f>
        <v>35.615000000000002</v>
      </c>
      <c r="X117" s="278">
        <v>0</v>
      </c>
      <c r="Y117" s="278">
        <f>X117*K117</f>
        <v>0</v>
      </c>
      <c r="Z117" s="278">
        <v>0</v>
      </c>
      <c r="AA117" s="279">
        <f>Z117*K117</f>
        <v>0</v>
      </c>
      <c r="AR117" s="191" t="s">
        <v>125</v>
      </c>
      <c r="AT117" s="191" t="s">
        <v>121</v>
      </c>
      <c r="AU117" s="191" t="s">
        <v>82</v>
      </c>
      <c r="AY117" s="191" t="s">
        <v>119</v>
      </c>
      <c r="BE117" s="280">
        <f>IF(U117="základná",N117,0)</f>
        <v>0</v>
      </c>
      <c r="BF117" s="280">
        <f>IF(U117="znížená",N117,0)</f>
        <v>183.18</v>
      </c>
      <c r="BG117" s="280">
        <f>IF(U117="zákl. prenesená",N117,0)</f>
        <v>0</v>
      </c>
      <c r="BH117" s="280">
        <f>IF(U117="zníž. prenesená",N117,0)</f>
        <v>0</v>
      </c>
      <c r="BI117" s="280">
        <f>IF(U117="nulová",N117,0)</f>
        <v>0</v>
      </c>
      <c r="BJ117" s="191" t="s">
        <v>82</v>
      </c>
      <c r="BK117" s="280">
        <f>ROUND(L117*K117,2)</f>
        <v>183.18</v>
      </c>
      <c r="BL117" s="191" t="s">
        <v>125</v>
      </c>
      <c r="BM117" s="191" t="s">
        <v>82</v>
      </c>
    </row>
    <row r="118" spans="2:65" s="199" customFormat="1" ht="25.5" customHeight="1" x14ac:dyDescent="0.2">
      <c r="B118" s="270"/>
      <c r="C118" s="271" t="s">
        <v>82</v>
      </c>
      <c r="D118" s="271" t="s">
        <v>121</v>
      </c>
      <c r="E118" s="272" t="s">
        <v>494</v>
      </c>
      <c r="F118" s="485" t="s">
        <v>495</v>
      </c>
      <c r="G118" s="485"/>
      <c r="H118" s="485"/>
      <c r="I118" s="485"/>
      <c r="J118" s="273" t="s">
        <v>148</v>
      </c>
      <c r="K118" s="274">
        <v>12.75</v>
      </c>
      <c r="L118" s="486">
        <v>1.32</v>
      </c>
      <c r="M118" s="486"/>
      <c r="N118" s="486">
        <f>ROUND(L118*K118,2)</f>
        <v>16.829999999999998</v>
      </c>
      <c r="O118" s="486"/>
      <c r="P118" s="486"/>
      <c r="Q118" s="486"/>
      <c r="R118" s="275"/>
      <c r="T118" s="276" t="s">
        <v>1</v>
      </c>
      <c r="U118" s="277" t="s">
        <v>37</v>
      </c>
      <c r="V118" s="278">
        <v>4.2000000000000003E-2</v>
      </c>
      <c r="W118" s="278">
        <f>V118*K118</f>
        <v>0.53550000000000009</v>
      </c>
      <c r="X118" s="278">
        <v>0</v>
      </c>
      <c r="Y118" s="278">
        <f>X118*K118</f>
        <v>0</v>
      </c>
      <c r="Z118" s="278">
        <v>0</v>
      </c>
      <c r="AA118" s="279">
        <f>Z118*K118</f>
        <v>0</v>
      </c>
      <c r="AR118" s="191" t="s">
        <v>125</v>
      </c>
      <c r="AT118" s="191" t="s">
        <v>121</v>
      </c>
      <c r="AU118" s="191" t="s">
        <v>82</v>
      </c>
      <c r="AY118" s="191" t="s">
        <v>119</v>
      </c>
      <c r="BE118" s="280">
        <f>IF(U118="základná",N118,0)</f>
        <v>0</v>
      </c>
      <c r="BF118" s="280">
        <f>IF(U118="znížená",N118,0)</f>
        <v>16.829999999999998</v>
      </c>
      <c r="BG118" s="280">
        <f>IF(U118="zákl. prenesená",N118,0)</f>
        <v>0</v>
      </c>
      <c r="BH118" s="280">
        <f>IF(U118="zníž. prenesená",N118,0)</f>
        <v>0</v>
      </c>
      <c r="BI118" s="280">
        <f>IF(U118="nulová",N118,0)</f>
        <v>0</v>
      </c>
      <c r="BJ118" s="191" t="s">
        <v>82</v>
      </c>
      <c r="BK118" s="280">
        <f>ROUND(L118*K118,2)</f>
        <v>16.829999999999998</v>
      </c>
      <c r="BL118" s="191" t="s">
        <v>125</v>
      </c>
      <c r="BM118" s="191" t="s">
        <v>125</v>
      </c>
    </row>
    <row r="119" spans="2:65" s="199" customFormat="1" ht="38.25" customHeight="1" x14ac:dyDescent="0.2">
      <c r="B119" s="270"/>
      <c r="C119" s="271" t="s">
        <v>128</v>
      </c>
      <c r="D119" s="271" t="s">
        <v>121</v>
      </c>
      <c r="E119" s="272" t="s">
        <v>175</v>
      </c>
      <c r="F119" s="485" t="s">
        <v>176</v>
      </c>
      <c r="G119" s="485"/>
      <c r="H119" s="485"/>
      <c r="I119" s="485"/>
      <c r="J119" s="273" t="s">
        <v>148</v>
      </c>
      <c r="K119" s="274">
        <v>38.5</v>
      </c>
      <c r="L119" s="486">
        <v>6.5</v>
      </c>
      <c r="M119" s="486"/>
      <c r="N119" s="486">
        <f>ROUND(L119*K119,2)</f>
        <v>250.25</v>
      </c>
      <c r="O119" s="486"/>
      <c r="P119" s="486"/>
      <c r="Q119" s="486"/>
      <c r="R119" s="275"/>
      <c r="T119" s="276" t="s">
        <v>1</v>
      </c>
      <c r="U119" s="277" t="s">
        <v>37</v>
      </c>
      <c r="V119" s="278">
        <v>7.0999999999999994E-2</v>
      </c>
      <c r="W119" s="278">
        <f>V119*K119</f>
        <v>2.7334999999999998</v>
      </c>
      <c r="X119" s="278">
        <v>0</v>
      </c>
      <c r="Y119" s="278">
        <f>X119*K119</f>
        <v>0</v>
      </c>
      <c r="Z119" s="278">
        <v>0</v>
      </c>
      <c r="AA119" s="279">
        <f>Z119*K119</f>
        <v>0</v>
      </c>
      <c r="AR119" s="191" t="s">
        <v>125</v>
      </c>
      <c r="AT119" s="191" t="s">
        <v>121</v>
      </c>
      <c r="AU119" s="191" t="s">
        <v>82</v>
      </c>
      <c r="AY119" s="191" t="s">
        <v>119</v>
      </c>
      <c r="BE119" s="280">
        <f>IF(U119="základná",N119,0)</f>
        <v>0</v>
      </c>
      <c r="BF119" s="280">
        <f>IF(U119="znížená",N119,0)</f>
        <v>250.25</v>
      </c>
      <c r="BG119" s="280">
        <f>IF(U119="zákl. prenesená",N119,0)</f>
        <v>0</v>
      </c>
      <c r="BH119" s="280">
        <f>IF(U119="zníž. prenesená",N119,0)</f>
        <v>0</v>
      </c>
      <c r="BI119" s="280">
        <f>IF(U119="nulová",N119,0)</f>
        <v>0</v>
      </c>
      <c r="BJ119" s="191" t="s">
        <v>82</v>
      </c>
      <c r="BK119" s="280">
        <f>ROUND(L119*K119,2)</f>
        <v>250.25</v>
      </c>
      <c r="BL119" s="191" t="s">
        <v>125</v>
      </c>
      <c r="BM119" s="191" t="s">
        <v>131</v>
      </c>
    </row>
    <row r="120" spans="2:65" s="199" customFormat="1" ht="51" customHeight="1" x14ac:dyDescent="0.2">
      <c r="B120" s="270"/>
      <c r="C120" s="271" t="s">
        <v>125</v>
      </c>
      <c r="D120" s="271" t="s">
        <v>121</v>
      </c>
      <c r="E120" s="272" t="s">
        <v>179</v>
      </c>
      <c r="F120" s="485" t="s">
        <v>180</v>
      </c>
      <c r="G120" s="485"/>
      <c r="H120" s="485"/>
      <c r="I120" s="485"/>
      <c r="J120" s="273" t="s">
        <v>148</v>
      </c>
      <c r="K120" s="274">
        <v>269.5</v>
      </c>
      <c r="L120" s="486">
        <v>2.4700000000000002</v>
      </c>
      <c r="M120" s="486"/>
      <c r="N120" s="486">
        <f>ROUND(L120*K120,2)</f>
        <v>665.67</v>
      </c>
      <c r="O120" s="486"/>
      <c r="P120" s="486"/>
      <c r="Q120" s="486"/>
      <c r="R120" s="275"/>
      <c r="T120" s="276" t="s">
        <v>1</v>
      </c>
      <c r="U120" s="277" t="s">
        <v>37</v>
      </c>
      <c r="V120" s="278">
        <v>7.0000000000000001E-3</v>
      </c>
      <c r="W120" s="278">
        <f>V120*K120</f>
        <v>1.8865000000000001</v>
      </c>
      <c r="X120" s="278">
        <v>0</v>
      </c>
      <c r="Y120" s="278">
        <f>X120*K120</f>
        <v>0</v>
      </c>
      <c r="Z120" s="278">
        <v>0</v>
      </c>
      <c r="AA120" s="279">
        <f>Z120*K120</f>
        <v>0</v>
      </c>
      <c r="AR120" s="191" t="s">
        <v>125</v>
      </c>
      <c r="AT120" s="191" t="s">
        <v>121</v>
      </c>
      <c r="AU120" s="191" t="s">
        <v>82</v>
      </c>
      <c r="AY120" s="191" t="s">
        <v>119</v>
      </c>
      <c r="BE120" s="280">
        <f>IF(U120="základná",N120,0)</f>
        <v>0</v>
      </c>
      <c r="BF120" s="280">
        <f>IF(U120="znížená",N120,0)</f>
        <v>665.67</v>
      </c>
      <c r="BG120" s="280">
        <f>IF(U120="zákl. prenesená",N120,0)</f>
        <v>0</v>
      </c>
      <c r="BH120" s="280">
        <f>IF(U120="zníž. prenesená",N120,0)</f>
        <v>0</v>
      </c>
      <c r="BI120" s="280">
        <f>IF(U120="nulová",N120,0)</f>
        <v>0</v>
      </c>
      <c r="BJ120" s="191" t="s">
        <v>82</v>
      </c>
      <c r="BK120" s="280">
        <f>ROUND(L120*K120,2)</f>
        <v>665.67</v>
      </c>
      <c r="BL120" s="191" t="s">
        <v>125</v>
      </c>
      <c r="BM120" s="191" t="s">
        <v>134</v>
      </c>
    </row>
    <row r="121" spans="2:65" s="199" customFormat="1" ht="38.25" customHeight="1" x14ac:dyDescent="0.2">
      <c r="B121" s="270"/>
      <c r="C121" s="271" t="s">
        <v>135</v>
      </c>
      <c r="D121" s="271" t="s">
        <v>121</v>
      </c>
      <c r="E121" s="272" t="s">
        <v>195</v>
      </c>
      <c r="F121" s="485" t="s">
        <v>196</v>
      </c>
      <c r="G121" s="485"/>
      <c r="H121" s="485"/>
      <c r="I121" s="485"/>
      <c r="J121" s="273" t="s">
        <v>148</v>
      </c>
      <c r="K121" s="274">
        <v>38.5</v>
      </c>
      <c r="L121" s="486">
        <v>2.2400000000000002</v>
      </c>
      <c r="M121" s="486"/>
      <c r="N121" s="486">
        <f>ROUND(L121*K121,2)</f>
        <v>86.24</v>
      </c>
      <c r="O121" s="486"/>
      <c r="P121" s="486"/>
      <c r="Q121" s="486"/>
      <c r="R121" s="275"/>
      <c r="T121" s="276" t="s">
        <v>1</v>
      </c>
      <c r="U121" s="277" t="s">
        <v>37</v>
      </c>
      <c r="V121" s="278">
        <v>3.1E-2</v>
      </c>
      <c r="W121" s="278">
        <f>V121*K121</f>
        <v>1.1935</v>
      </c>
      <c r="X121" s="278">
        <v>0</v>
      </c>
      <c r="Y121" s="278">
        <f>X121*K121</f>
        <v>0</v>
      </c>
      <c r="Z121" s="278">
        <v>0</v>
      </c>
      <c r="AA121" s="279">
        <f>Z121*K121</f>
        <v>0</v>
      </c>
      <c r="AR121" s="191" t="s">
        <v>125</v>
      </c>
      <c r="AT121" s="191" t="s">
        <v>121</v>
      </c>
      <c r="AU121" s="191" t="s">
        <v>82</v>
      </c>
      <c r="AY121" s="191" t="s">
        <v>119</v>
      </c>
      <c r="BE121" s="280">
        <f>IF(U121="základná",N121,0)</f>
        <v>0</v>
      </c>
      <c r="BF121" s="280">
        <f>IF(U121="znížená",N121,0)</f>
        <v>86.24</v>
      </c>
      <c r="BG121" s="280">
        <f>IF(U121="zákl. prenesená",N121,0)</f>
        <v>0</v>
      </c>
      <c r="BH121" s="280">
        <f>IF(U121="zníž. prenesená",N121,0)</f>
        <v>0</v>
      </c>
      <c r="BI121" s="280">
        <f>IF(U121="nulová",N121,0)</f>
        <v>0</v>
      </c>
      <c r="BJ121" s="191" t="s">
        <v>82</v>
      </c>
      <c r="BK121" s="280">
        <f>ROUND(L121*K121,2)</f>
        <v>86.24</v>
      </c>
      <c r="BL121" s="191" t="s">
        <v>125</v>
      </c>
      <c r="BM121" s="191" t="s">
        <v>138</v>
      </c>
    </row>
    <row r="122" spans="2:65" s="262" customFormat="1" ht="29.85" customHeight="1" x14ac:dyDescent="0.3">
      <c r="B122" s="258"/>
      <c r="C122" s="259"/>
      <c r="D122" s="269" t="s">
        <v>96</v>
      </c>
      <c r="E122" s="269"/>
      <c r="F122" s="269"/>
      <c r="G122" s="269"/>
      <c r="H122" s="269"/>
      <c r="I122" s="269"/>
      <c r="J122" s="269"/>
      <c r="K122" s="269"/>
      <c r="L122" s="269"/>
      <c r="M122" s="269"/>
      <c r="N122" s="493">
        <f>BK122</f>
        <v>188.78</v>
      </c>
      <c r="O122" s="494"/>
      <c r="P122" s="494"/>
      <c r="Q122" s="494"/>
      <c r="R122" s="261"/>
      <c r="T122" s="263"/>
      <c r="W122" s="264">
        <f>SUM(W123:W125)</f>
        <v>2.952</v>
      </c>
      <c r="Y122" s="264">
        <f>SUM(Y123:Y125)</f>
        <v>2.16E-3</v>
      </c>
      <c r="AA122" s="265">
        <f>SUM(AA123:AA125)</f>
        <v>0</v>
      </c>
      <c r="AR122" s="266" t="s">
        <v>78</v>
      </c>
      <c r="AT122" s="267" t="s">
        <v>70</v>
      </c>
      <c r="AU122" s="267" t="s">
        <v>78</v>
      </c>
      <c r="AY122" s="266" t="s">
        <v>119</v>
      </c>
      <c r="BK122" s="268">
        <f>SUM(BK123:BK125)</f>
        <v>188.78</v>
      </c>
    </row>
    <row r="123" spans="2:65" s="199" customFormat="1" ht="38.25" customHeight="1" x14ac:dyDescent="0.2">
      <c r="B123" s="270"/>
      <c r="C123" s="271" t="s">
        <v>131</v>
      </c>
      <c r="D123" s="271" t="s">
        <v>121</v>
      </c>
      <c r="E123" s="272" t="s">
        <v>496</v>
      </c>
      <c r="F123" s="485" t="s">
        <v>497</v>
      </c>
      <c r="G123" s="485"/>
      <c r="H123" s="485"/>
      <c r="I123" s="485"/>
      <c r="J123" s="273" t="s">
        <v>148</v>
      </c>
      <c r="K123" s="274">
        <v>0</v>
      </c>
      <c r="L123" s="486">
        <v>120.75</v>
      </c>
      <c r="M123" s="486"/>
      <c r="N123" s="486">
        <f>ROUND(L123*K123,2)</f>
        <v>0</v>
      </c>
      <c r="O123" s="486"/>
      <c r="P123" s="486"/>
      <c r="Q123" s="486"/>
      <c r="R123" s="275"/>
      <c r="T123" s="276" t="s">
        <v>1</v>
      </c>
      <c r="U123" s="277" t="s">
        <v>37</v>
      </c>
      <c r="V123" s="278">
        <v>0.7</v>
      </c>
      <c r="W123" s="278">
        <f>V123*K123</f>
        <v>0</v>
      </c>
      <c r="X123" s="278">
        <v>2.2867099999999998</v>
      </c>
      <c r="Y123" s="278">
        <f>X123*K123</f>
        <v>0</v>
      </c>
      <c r="Z123" s="278">
        <v>0</v>
      </c>
      <c r="AA123" s="279">
        <f>Z123*K123</f>
        <v>0</v>
      </c>
      <c r="AR123" s="191" t="s">
        <v>125</v>
      </c>
      <c r="AT123" s="191" t="s">
        <v>121</v>
      </c>
      <c r="AU123" s="191" t="s">
        <v>82</v>
      </c>
      <c r="AY123" s="191" t="s">
        <v>119</v>
      </c>
      <c r="BE123" s="280">
        <f>IF(U123="základná",N123,0)</f>
        <v>0</v>
      </c>
      <c r="BF123" s="280">
        <f>IF(U123="znížená",N123,0)</f>
        <v>0</v>
      </c>
      <c r="BG123" s="280">
        <f>IF(U123="zákl. prenesená",N123,0)</f>
        <v>0</v>
      </c>
      <c r="BH123" s="280">
        <f>IF(U123="zníž. prenesená",N123,0)</f>
        <v>0</v>
      </c>
      <c r="BI123" s="280">
        <f>IF(U123="nulová",N123,0)</f>
        <v>0</v>
      </c>
      <c r="BJ123" s="191" t="s">
        <v>82</v>
      </c>
      <c r="BK123" s="280">
        <f>ROUND(L123*K123,2)</f>
        <v>0</v>
      </c>
      <c r="BL123" s="191" t="s">
        <v>125</v>
      </c>
      <c r="BM123" s="191" t="s">
        <v>141</v>
      </c>
    </row>
    <row r="124" spans="2:65" s="199" customFormat="1" ht="25.5" customHeight="1" x14ac:dyDescent="0.2">
      <c r="B124" s="270"/>
      <c r="C124" s="271" t="s">
        <v>142</v>
      </c>
      <c r="D124" s="271" t="s">
        <v>121</v>
      </c>
      <c r="E124" s="272" t="s">
        <v>491</v>
      </c>
      <c r="F124" s="485" t="s">
        <v>498</v>
      </c>
      <c r="G124" s="485"/>
      <c r="H124" s="485"/>
      <c r="I124" s="485"/>
      <c r="J124" s="273" t="s">
        <v>124</v>
      </c>
      <c r="K124" s="274">
        <v>72</v>
      </c>
      <c r="L124" s="486">
        <v>2.0099999999999998</v>
      </c>
      <c r="M124" s="486"/>
      <c r="N124" s="486">
        <f>ROUND(L124*K124,2)</f>
        <v>144.72</v>
      </c>
      <c r="O124" s="486"/>
      <c r="P124" s="486"/>
      <c r="Q124" s="486"/>
      <c r="R124" s="275"/>
      <c r="T124" s="276" t="s">
        <v>1</v>
      </c>
      <c r="U124" s="277" t="s">
        <v>37</v>
      </c>
      <c r="V124" s="278">
        <v>4.1000000000000002E-2</v>
      </c>
      <c r="W124" s="278">
        <f>V124*K124</f>
        <v>2.952</v>
      </c>
      <c r="X124" s="278">
        <v>3.0000000000000001E-5</v>
      </c>
      <c r="Y124" s="278">
        <f>X124*K124</f>
        <v>2.16E-3</v>
      </c>
      <c r="Z124" s="278">
        <v>0</v>
      </c>
      <c r="AA124" s="279">
        <f>Z124*K124</f>
        <v>0</v>
      </c>
      <c r="AR124" s="191" t="s">
        <v>125</v>
      </c>
      <c r="AT124" s="191" t="s">
        <v>121</v>
      </c>
      <c r="AU124" s="191" t="s">
        <v>82</v>
      </c>
      <c r="AY124" s="191" t="s">
        <v>119</v>
      </c>
      <c r="BE124" s="280">
        <f>IF(U124="základná",N124,0)</f>
        <v>0</v>
      </c>
      <c r="BF124" s="280">
        <f>IF(U124="znížená",N124,0)</f>
        <v>144.72</v>
      </c>
      <c r="BG124" s="280">
        <f>IF(U124="zákl. prenesená",N124,0)</f>
        <v>0</v>
      </c>
      <c r="BH124" s="280">
        <f>IF(U124="zníž. prenesená",N124,0)</f>
        <v>0</v>
      </c>
      <c r="BI124" s="280">
        <f>IF(U124="nulová",N124,0)</f>
        <v>0</v>
      </c>
      <c r="BJ124" s="191" t="s">
        <v>82</v>
      </c>
      <c r="BK124" s="280">
        <f>ROUND(L124*K124,2)</f>
        <v>144.72</v>
      </c>
      <c r="BL124" s="191" t="s">
        <v>125</v>
      </c>
      <c r="BM124" s="191" t="s">
        <v>145</v>
      </c>
    </row>
    <row r="125" spans="2:65" s="199" customFormat="1" ht="25.5" customHeight="1" x14ac:dyDescent="0.2">
      <c r="B125" s="270"/>
      <c r="C125" s="281" t="s">
        <v>134</v>
      </c>
      <c r="D125" s="281" t="s">
        <v>186</v>
      </c>
      <c r="E125" s="282" t="s">
        <v>489</v>
      </c>
      <c r="F125" s="495" t="s">
        <v>490</v>
      </c>
      <c r="G125" s="495"/>
      <c r="H125" s="495"/>
      <c r="I125" s="495"/>
      <c r="J125" s="283" t="s">
        <v>124</v>
      </c>
      <c r="K125" s="284">
        <v>73.44</v>
      </c>
      <c r="L125" s="496">
        <v>0.6</v>
      </c>
      <c r="M125" s="496"/>
      <c r="N125" s="496">
        <f>ROUND(L125*K125,2)</f>
        <v>44.06</v>
      </c>
      <c r="O125" s="486"/>
      <c r="P125" s="486"/>
      <c r="Q125" s="486"/>
      <c r="R125" s="275"/>
      <c r="T125" s="276" t="s">
        <v>1</v>
      </c>
      <c r="U125" s="277" t="s">
        <v>37</v>
      </c>
      <c r="V125" s="278">
        <v>0</v>
      </c>
      <c r="W125" s="278">
        <f>V125*K125</f>
        <v>0</v>
      </c>
      <c r="X125" s="278">
        <v>0</v>
      </c>
      <c r="Y125" s="278">
        <f>X125*K125</f>
        <v>0</v>
      </c>
      <c r="Z125" s="278">
        <v>0</v>
      </c>
      <c r="AA125" s="279">
        <f>Z125*K125</f>
        <v>0</v>
      </c>
      <c r="AR125" s="191" t="s">
        <v>134</v>
      </c>
      <c r="AT125" s="191" t="s">
        <v>186</v>
      </c>
      <c r="AU125" s="191" t="s">
        <v>82</v>
      </c>
      <c r="AY125" s="191" t="s">
        <v>119</v>
      </c>
      <c r="BE125" s="280">
        <f>IF(U125="základná",N125,0)</f>
        <v>0</v>
      </c>
      <c r="BF125" s="280">
        <f>IF(U125="znížená",N125,0)</f>
        <v>44.06</v>
      </c>
      <c r="BG125" s="280">
        <f>IF(U125="zákl. prenesená",N125,0)</f>
        <v>0</v>
      </c>
      <c r="BH125" s="280">
        <f>IF(U125="zníž. prenesená",N125,0)</f>
        <v>0</v>
      </c>
      <c r="BI125" s="280">
        <f>IF(U125="nulová",N125,0)</f>
        <v>0</v>
      </c>
      <c r="BJ125" s="191" t="s">
        <v>82</v>
      </c>
      <c r="BK125" s="280">
        <f>ROUND(L125*K125,2)</f>
        <v>44.06</v>
      </c>
      <c r="BL125" s="191" t="s">
        <v>125</v>
      </c>
      <c r="BM125" s="191" t="s">
        <v>149</v>
      </c>
    </row>
    <row r="126" spans="2:65" s="262" customFormat="1" ht="29.85" customHeight="1" x14ac:dyDescent="0.3">
      <c r="B126" s="258"/>
      <c r="C126" s="259"/>
      <c r="D126" s="269" t="s">
        <v>97</v>
      </c>
      <c r="E126" s="269"/>
      <c r="F126" s="269"/>
      <c r="G126" s="269"/>
      <c r="H126" s="269"/>
      <c r="I126" s="269"/>
      <c r="J126" s="269"/>
      <c r="K126" s="269"/>
      <c r="L126" s="269"/>
      <c r="M126" s="269"/>
      <c r="N126" s="493">
        <f>BK126</f>
        <v>1408.47</v>
      </c>
      <c r="O126" s="494"/>
      <c r="P126" s="494"/>
      <c r="Q126" s="494"/>
      <c r="R126" s="261"/>
      <c r="T126" s="263"/>
      <c r="W126" s="264">
        <f>SUM(W127:W129)</f>
        <v>32.581500000000005</v>
      </c>
      <c r="Y126" s="264">
        <f>SUM(Y127:Y129)</f>
        <v>17.535</v>
      </c>
      <c r="AA126" s="265">
        <f>SUM(AA127:AA129)</f>
        <v>0</v>
      </c>
      <c r="AR126" s="266" t="s">
        <v>78</v>
      </c>
      <c r="AT126" s="267" t="s">
        <v>70</v>
      </c>
      <c r="AU126" s="267" t="s">
        <v>78</v>
      </c>
      <c r="AY126" s="266" t="s">
        <v>119</v>
      </c>
      <c r="BK126" s="268">
        <f>SUM(BK127:BK129)</f>
        <v>1408.47</v>
      </c>
    </row>
    <row r="127" spans="2:65" s="199" customFormat="1" ht="51" customHeight="1" x14ac:dyDescent="0.2">
      <c r="B127" s="270"/>
      <c r="C127" s="271" t="s">
        <v>151</v>
      </c>
      <c r="D127" s="271" t="s">
        <v>121</v>
      </c>
      <c r="E127" s="272" t="s">
        <v>499</v>
      </c>
      <c r="F127" s="485" t="s">
        <v>500</v>
      </c>
      <c r="G127" s="485"/>
      <c r="H127" s="485"/>
      <c r="I127" s="485"/>
      <c r="J127" s="273" t="s">
        <v>148</v>
      </c>
      <c r="K127" s="274">
        <v>10.5</v>
      </c>
      <c r="L127" s="486">
        <v>115</v>
      </c>
      <c r="M127" s="486"/>
      <c r="N127" s="486">
        <f>ROUND(L127*K127,2)</f>
        <v>1207.5</v>
      </c>
      <c r="O127" s="486"/>
      <c r="P127" s="486"/>
      <c r="Q127" s="486"/>
      <c r="R127" s="275"/>
      <c r="T127" s="276" t="s">
        <v>1</v>
      </c>
      <c r="U127" s="277" t="s">
        <v>37</v>
      </c>
      <c r="V127" s="278">
        <v>3.1030000000000002</v>
      </c>
      <c r="W127" s="278">
        <f>V127*K127</f>
        <v>32.581500000000005</v>
      </c>
      <c r="X127" s="278">
        <v>1.67</v>
      </c>
      <c r="Y127" s="278">
        <f>X127*K127</f>
        <v>17.535</v>
      </c>
      <c r="Z127" s="278">
        <v>0</v>
      </c>
      <c r="AA127" s="279">
        <f>Z127*K127</f>
        <v>0</v>
      </c>
      <c r="AR127" s="191" t="s">
        <v>125</v>
      </c>
      <c r="AT127" s="191" t="s">
        <v>121</v>
      </c>
      <c r="AU127" s="191" t="s">
        <v>82</v>
      </c>
      <c r="AY127" s="191" t="s">
        <v>119</v>
      </c>
      <c r="BE127" s="280">
        <f>IF(U127="základná",N127,0)</f>
        <v>0</v>
      </c>
      <c r="BF127" s="280">
        <f>IF(U127="znížená",N127,0)</f>
        <v>1207.5</v>
      </c>
      <c r="BG127" s="280">
        <f>IF(U127="zákl. prenesená",N127,0)</f>
        <v>0</v>
      </c>
      <c r="BH127" s="280">
        <f>IF(U127="zníž. prenesená",N127,0)</f>
        <v>0</v>
      </c>
      <c r="BI127" s="280">
        <f>IF(U127="nulová",N127,0)</f>
        <v>0</v>
      </c>
      <c r="BJ127" s="191" t="s">
        <v>82</v>
      </c>
      <c r="BK127" s="280">
        <f>ROUND(L127*K127,2)</f>
        <v>1207.5</v>
      </c>
      <c r="BL127" s="191" t="s">
        <v>125</v>
      </c>
      <c r="BM127" s="191" t="s">
        <v>154</v>
      </c>
    </row>
    <row r="128" spans="2:65" s="199" customFormat="1" ht="25.5" customHeight="1" x14ac:dyDescent="0.2">
      <c r="B128" s="270"/>
      <c r="C128" s="281" t="s">
        <v>138</v>
      </c>
      <c r="D128" s="281" t="s">
        <v>186</v>
      </c>
      <c r="E128" s="282" t="s">
        <v>501</v>
      </c>
      <c r="F128" s="495" t="s">
        <v>502</v>
      </c>
      <c r="G128" s="495"/>
      <c r="H128" s="495"/>
      <c r="I128" s="495"/>
      <c r="J128" s="283" t="s">
        <v>148</v>
      </c>
      <c r="K128" s="284">
        <v>10.5</v>
      </c>
      <c r="L128" s="496">
        <v>18.98</v>
      </c>
      <c r="M128" s="496"/>
      <c r="N128" s="496">
        <f>ROUND(L128*K128,2)</f>
        <v>199.29</v>
      </c>
      <c r="O128" s="486"/>
      <c r="P128" s="486"/>
      <c r="Q128" s="486"/>
      <c r="R128" s="275"/>
      <c r="T128" s="276" t="s">
        <v>1</v>
      </c>
      <c r="U128" s="277" t="s">
        <v>37</v>
      </c>
      <c r="V128" s="278">
        <v>0</v>
      </c>
      <c r="W128" s="278">
        <f>V128*K128</f>
        <v>0</v>
      </c>
      <c r="X128" s="278">
        <v>0</v>
      </c>
      <c r="Y128" s="278">
        <f>X128*K128</f>
        <v>0</v>
      </c>
      <c r="Z128" s="278">
        <v>0</v>
      </c>
      <c r="AA128" s="279">
        <f>Z128*K128</f>
        <v>0</v>
      </c>
      <c r="AR128" s="191" t="s">
        <v>134</v>
      </c>
      <c r="AT128" s="191" t="s">
        <v>186</v>
      </c>
      <c r="AU128" s="191" t="s">
        <v>82</v>
      </c>
      <c r="AY128" s="191" t="s">
        <v>119</v>
      </c>
      <c r="BE128" s="280">
        <f>IF(U128="základná",N128,0)</f>
        <v>0</v>
      </c>
      <c r="BF128" s="280">
        <f>IF(U128="znížená",N128,0)</f>
        <v>199.29</v>
      </c>
      <c r="BG128" s="280">
        <f>IF(U128="zákl. prenesená",N128,0)</f>
        <v>0</v>
      </c>
      <c r="BH128" s="280">
        <f>IF(U128="zníž. prenesená",N128,0)</f>
        <v>0</v>
      </c>
      <c r="BI128" s="280">
        <f>IF(U128="nulová",N128,0)</f>
        <v>0</v>
      </c>
      <c r="BJ128" s="191" t="s">
        <v>82</v>
      </c>
      <c r="BK128" s="280">
        <f>ROUND(L128*K128,2)</f>
        <v>199.29</v>
      </c>
      <c r="BL128" s="191" t="s">
        <v>125</v>
      </c>
      <c r="BM128" s="191" t="s">
        <v>7</v>
      </c>
    </row>
    <row r="129" spans="2:65" s="199" customFormat="1" ht="38.25" customHeight="1" x14ac:dyDescent="0.2">
      <c r="B129" s="270"/>
      <c r="C129" s="271" t="s">
        <v>157</v>
      </c>
      <c r="D129" s="271" t="s">
        <v>121</v>
      </c>
      <c r="E129" s="272" t="s">
        <v>503</v>
      </c>
      <c r="F129" s="485" t="s">
        <v>504</v>
      </c>
      <c r="G129" s="485"/>
      <c r="H129" s="485"/>
      <c r="I129" s="485"/>
      <c r="J129" s="273" t="s">
        <v>229</v>
      </c>
      <c r="K129" s="274">
        <v>12</v>
      </c>
      <c r="L129" s="486">
        <v>0.14000000000000001</v>
      </c>
      <c r="M129" s="486"/>
      <c r="N129" s="486">
        <f>ROUND(L129*K129,2)</f>
        <v>1.68</v>
      </c>
      <c r="O129" s="486"/>
      <c r="P129" s="486"/>
      <c r="Q129" s="486"/>
      <c r="R129" s="275"/>
      <c r="T129" s="276" t="s">
        <v>1</v>
      </c>
      <c r="U129" s="277" t="s">
        <v>37</v>
      </c>
      <c r="V129" s="278">
        <v>0</v>
      </c>
      <c r="W129" s="278">
        <f>V129*K129</f>
        <v>0</v>
      </c>
      <c r="X129" s="278">
        <v>0</v>
      </c>
      <c r="Y129" s="278">
        <f>X129*K129</f>
        <v>0</v>
      </c>
      <c r="Z129" s="278">
        <v>0</v>
      </c>
      <c r="AA129" s="279">
        <f>Z129*K129</f>
        <v>0</v>
      </c>
      <c r="AR129" s="191" t="s">
        <v>125</v>
      </c>
      <c r="AT129" s="191" t="s">
        <v>121</v>
      </c>
      <c r="AU129" s="191" t="s">
        <v>82</v>
      </c>
      <c r="AY129" s="191" t="s">
        <v>119</v>
      </c>
      <c r="BE129" s="280">
        <f>IF(U129="základná",N129,0)</f>
        <v>0</v>
      </c>
      <c r="BF129" s="280">
        <f>IF(U129="znížená",N129,0)</f>
        <v>1.68</v>
      </c>
      <c r="BG129" s="280">
        <f>IF(U129="zákl. prenesená",N129,0)</f>
        <v>0</v>
      </c>
      <c r="BH129" s="280">
        <f>IF(U129="zníž. prenesená",N129,0)</f>
        <v>0</v>
      </c>
      <c r="BI129" s="280">
        <f>IF(U129="nulová",N129,0)</f>
        <v>0</v>
      </c>
      <c r="BJ129" s="191" t="s">
        <v>82</v>
      </c>
      <c r="BK129" s="280">
        <f>ROUND(L129*K129,2)</f>
        <v>1.68</v>
      </c>
      <c r="BL129" s="191" t="s">
        <v>125</v>
      </c>
      <c r="BM129" s="191" t="s">
        <v>160</v>
      </c>
    </row>
    <row r="130" spans="2:65" s="262" customFormat="1" ht="29.85" customHeight="1" x14ac:dyDescent="0.3">
      <c r="B130" s="258"/>
      <c r="C130" s="259"/>
      <c r="D130" s="269" t="s">
        <v>99</v>
      </c>
      <c r="E130" s="269"/>
      <c r="F130" s="269"/>
      <c r="G130" s="269"/>
      <c r="H130" s="269"/>
      <c r="I130" s="269"/>
      <c r="J130" s="269"/>
      <c r="K130" s="269"/>
      <c r="L130" s="269"/>
      <c r="M130" s="269"/>
      <c r="N130" s="493">
        <f>BK130</f>
        <v>1044.54</v>
      </c>
      <c r="O130" s="494"/>
      <c r="P130" s="494"/>
      <c r="Q130" s="494"/>
      <c r="R130" s="261"/>
      <c r="T130" s="263"/>
      <c r="W130" s="264">
        <f>SUM(W131:W132)</f>
        <v>5.9719999999999995</v>
      </c>
      <c r="Y130" s="264">
        <f>SUM(Y131:Y132)</f>
        <v>25.106249999999999</v>
      </c>
      <c r="AA130" s="265">
        <f>SUM(AA131:AA132)</f>
        <v>0</v>
      </c>
      <c r="AR130" s="266" t="s">
        <v>78</v>
      </c>
      <c r="AT130" s="267" t="s">
        <v>70</v>
      </c>
      <c r="AU130" s="267" t="s">
        <v>78</v>
      </c>
      <c r="AY130" s="266" t="s">
        <v>119</v>
      </c>
      <c r="BK130" s="268">
        <f>SUM(BK131:BK132)</f>
        <v>1044.54</v>
      </c>
    </row>
    <row r="131" spans="2:65" s="199" customFormat="1" ht="25.5" customHeight="1" x14ac:dyDescent="0.2">
      <c r="B131" s="270"/>
      <c r="C131" s="271" t="s">
        <v>141</v>
      </c>
      <c r="D131" s="271" t="s">
        <v>121</v>
      </c>
      <c r="E131" s="272" t="s">
        <v>505</v>
      </c>
      <c r="F131" s="485" t="s">
        <v>506</v>
      </c>
      <c r="G131" s="485"/>
      <c r="H131" s="485"/>
      <c r="I131" s="485"/>
      <c r="J131" s="273" t="s">
        <v>148</v>
      </c>
      <c r="K131" s="274">
        <v>13</v>
      </c>
      <c r="L131" s="486">
        <v>63.54</v>
      </c>
      <c r="M131" s="486"/>
      <c r="N131" s="486">
        <f>ROUND(L131*K131,2)</f>
        <v>826.02</v>
      </c>
      <c r="O131" s="486"/>
      <c r="P131" s="486"/>
      <c r="Q131" s="486"/>
      <c r="R131" s="275"/>
      <c r="T131" s="276" t="s">
        <v>1</v>
      </c>
      <c r="U131" s="277" t="s">
        <v>37</v>
      </c>
      <c r="V131" s="278">
        <v>0.18</v>
      </c>
      <c r="W131" s="278">
        <f>V131*K131</f>
        <v>2.34</v>
      </c>
      <c r="X131" s="278">
        <v>1.9312499999999999</v>
      </c>
      <c r="Y131" s="278">
        <f>X131*K131</f>
        <v>25.106249999999999</v>
      </c>
      <c r="Z131" s="278">
        <v>0</v>
      </c>
      <c r="AA131" s="279">
        <f>Z131*K131</f>
        <v>0</v>
      </c>
      <c r="AR131" s="191" t="s">
        <v>125</v>
      </c>
      <c r="AT131" s="191" t="s">
        <v>121</v>
      </c>
      <c r="AU131" s="191" t="s">
        <v>82</v>
      </c>
      <c r="AY131" s="191" t="s">
        <v>119</v>
      </c>
      <c r="BE131" s="280">
        <f>IF(U131="základná",N131,0)</f>
        <v>0</v>
      </c>
      <c r="BF131" s="280">
        <f>IF(U131="znížená",N131,0)</f>
        <v>826.02</v>
      </c>
      <c r="BG131" s="280">
        <f>IF(U131="zákl. prenesená",N131,0)</f>
        <v>0</v>
      </c>
      <c r="BH131" s="280">
        <f>IF(U131="zníž. prenesená",N131,0)</f>
        <v>0</v>
      </c>
      <c r="BI131" s="280">
        <f>IF(U131="nulová",N131,0)</f>
        <v>0</v>
      </c>
      <c r="BJ131" s="191" t="s">
        <v>82</v>
      </c>
      <c r="BK131" s="280">
        <f>ROUND(L131*K131,2)</f>
        <v>826.02</v>
      </c>
      <c r="BL131" s="191" t="s">
        <v>125</v>
      </c>
      <c r="BM131" s="191" t="s">
        <v>163</v>
      </c>
    </row>
    <row r="132" spans="2:65" s="199" customFormat="1" ht="25.5" customHeight="1" x14ac:dyDescent="0.2">
      <c r="B132" s="270"/>
      <c r="C132" s="271" t="s">
        <v>164</v>
      </c>
      <c r="D132" s="271" t="s">
        <v>121</v>
      </c>
      <c r="E132" s="272" t="s">
        <v>262</v>
      </c>
      <c r="F132" s="485" t="s">
        <v>263</v>
      </c>
      <c r="G132" s="485"/>
      <c r="H132" s="485"/>
      <c r="I132" s="485"/>
      <c r="J132" s="273" t="s">
        <v>148</v>
      </c>
      <c r="K132" s="274">
        <v>4</v>
      </c>
      <c r="L132" s="486">
        <v>54.63</v>
      </c>
      <c r="M132" s="486"/>
      <c r="N132" s="486">
        <f>ROUND(L132*K132,2)</f>
        <v>218.52</v>
      </c>
      <c r="O132" s="486"/>
      <c r="P132" s="486"/>
      <c r="Q132" s="486"/>
      <c r="R132" s="275"/>
      <c r="T132" s="276" t="s">
        <v>1</v>
      </c>
      <c r="U132" s="277" t="s">
        <v>37</v>
      </c>
      <c r="V132" s="278">
        <v>0.90800000000000003</v>
      </c>
      <c r="W132" s="278">
        <f>V132*K132</f>
        <v>3.6320000000000001</v>
      </c>
      <c r="X132" s="278">
        <v>0</v>
      </c>
      <c r="Y132" s="278">
        <f>X132*K132</f>
        <v>0</v>
      </c>
      <c r="Z132" s="278">
        <v>0</v>
      </c>
      <c r="AA132" s="279">
        <f>Z132*K132</f>
        <v>0</v>
      </c>
      <c r="AR132" s="191" t="s">
        <v>125</v>
      </c>
      <c r="AT132" s="191" t="s">
        <v>121</v>
      </c>
      <c r="AU132" s="191" t="s">
        <v>82</v>
      </c>
      <c r="AY132" s="191" t="s">
        <v>119</v>
      </c>
      <c r="BE132" s="280">
        <f>IF(U132="základná",N132,0)</f>
        <v>0</v>
      </c>
      <c r="BF132" s="280">
        <f>IF(U132="znížená",N132,0)</f>
        <v>218.52</v>
      </c>
      <c r="BG132" s="280">
        <f>IF(U132="zákl. prenesená",N132,0)</f>
        <v>0</v>
      </c>
      <c r="BH132" s="280">
        <f>IF(U132="zníž. prenesená",N132,0)</f>
        <v>0</v>
      </c>
      <c r="BI132" s="280">
        <f>IF(U132="nulová",N132,0)</f>
        <v>0</v>
      </c>
      <c r="BJ132" s="191" t="s">
        <v>82</v>
      </c>
      <c r="BK132" s="280">
        <f>ROUND(L132*K132,2)</f>
        <v>218.52</v>
      </c>
      <c r="BL132" s="191" t="s">
        <v>125</v>
      </c>
      <c r="BM132" s="191" t="s">
        <v>167</v>
      </c>
    </row>
    <row r="133" spans="2:65" s="262" customFormat="1" ht="29.85" customHeight="1" x14ac:dyDescent="0.3">
      <c r="B133" s="258"/>
      <c r="C133" s="259"/>
      <c r="D133" s="269" t="s">
        <v>101</v>
      </c>
      <c r="E133" s="269"/>
      <c r="F133" s="269"/>
      <c r="G133" s="269"/>
      <c r="H133" s="269"/>
      <c r="I133" s="269"/>
      <c r="J133" s="269"/>
      <c r="K133" s="269"/>
      <c r="L133" s="269"/>
      <c r="M133" s="269"/>
      <c r="N133" s="493">
        <f>BK133</f>
        <v>180.08</v>
      </c>
      <c r="O133" s="494"/>
      <c r="P133" s="494"/>
      <c r="Q133" s="494"/>
      <c r="R133" s="261"/>
      <c r="T133" s="263"/>
      <c r="W133" s="264">
        <f>W134</f>
        <v>5.7750000000000004</v>
      </c>
      <c r="Y133" s="264">
        <f>Y134</f>
        <v>1.871625E-2</v>
      </c>
      <c r="AA133" s="265">
        <f>AA134</f>
        <v>0</v>
      </c>
      <c r="AR133" s="266" t="s">
        <v>78</v>
      </c>
      <c r="AT133" s="267" t="s">
        <v>70</v>
      </c>
      <c r="AU133" s="267" t="s">
        <v>78</v>
      </c>
      <c r="AY133" s="266" t="s">
        <v>119</v>
      </c>
      <c r="BK133" s="268">
        <f>BK134</f>
        <v>180.08</v>
      </c>
    </row>
    <row r="134" spans="2:65" s="199" customFormat="1" ht="16.5" customHeight="1" x14ac:dyDescent="0.2">
      <c r="B134" s="270"/>
      <c r="C134" s="271" t="s">
        <v>145</v>
      </c>
      <c r="D134" s="271" t="s">
        <v>121</v>
      </c>
      <c r="E134" s="272" t="s">
        <v>507</v>
      </c>
      <c r="F134" s="485" t="s">
        <v>508</v>
      </c>
      <c r="G134" s="485"/>
      <c r="H134" s="485"/>
      <c r="I134" s="485"/>
      <c r="J134" s="273" t="s">
        <v>124</v>
      </c>
      <c r="K134" s="274">
        <v>52.5</v>
      </c>
      <c r="L134" s="486">
        <v>3.43</v>
      </c>
      <c r="M134" s="486"/>
      <c r="N134" s="486">
        <f>ROUND(L134*K134,2)</f>
        <v>180.08</v>
      </c>
      <c r="O134" s="486"/>
      <c r="P134" s="486"/>
      <c r="Q134" s="486"/>
      <c r="R134" s="275"/>
      <c r="T134" s="276" t="s">
        <v>1</v>
      </c>
      <c r="U134" s="277" t="s">
        <v>37</v>
      </c>
      <c r="V134" s="278">
        <v>0.11</v>
      </c>
      <c r="W134" s="278">
        <f>V134*K134</f>
        <v>5.7750000000000004</v>
      </c>
      <c r="X134" s="278">
        <v>3.5649999999999999E-4</v>
      </c>
      <c r="Y134" s="278">
        <f>X134*K134</f>
        <v>1.871625E-2</v>
      </c>
      <c r="Z134" s="278">
        <v>0</v>
      </c>
      <c r="AA134" s="279">
        <f>Z134*K134</f>
        <v>0</v>
      </c>
      <c r="AR134" s="191" t="s">
        <v>125</v>
      </c>
      <c r="AT134" s="191" t="s">
        <v>121</v>
      </c>
      <c r="AU134" s="191" t="s">
        <v>82</v>
      </c>
      <c r="AY134" s="191" t="s">
        <v>119</v>
      </c>
      <c r="BE134" s="280">
        <f>IF(U134="základná",N134,0)</f>
        <v>0</v>
      </c>
      <c r="BF134" s="280">
        <f>IF(U134="znížená",N134,0)</f>
        <v>180.08</v>
      </c>
      <c r="BG134" s="280">
        <f>IF(U134="zákl. prenesená",N134,0)</f>
        <v>0</v>
      </c>
      <c r="BH134" s="280">
        <f>IF(U134="zníž. prenesená",N134,0)</f>
        <v>0</v>
      </c>
      <c r="BI134" s="280">
        <f>IF(U134="nulová",N134,0)</f>
        <v>0</v>
      </c>
      <c r="BJ134" s="191" t="s">
        <v>82</v>
      </c>
      <c r="BK134" s="280">
        <f>ROUND(L134*K134,2)</f>
        <v>180.08</v>
      </c>
      <c r="BL134" s="191" t="s">
        <v>125</v>
      </c>
      <c r="BM134" s="191" t="s">
        <v>170</v>
      </c>
    </row>
    <row r="135" spans="2:65" s="262" customFormat="1" ht="29.85" customHeight="1" x14ac:dyDescent="0.3">
      <c r="B135" s="258"/>
      <c r="C135" s="259"/>
      <c r="D135" s="269" t="s">
        <v>102</v>
      </c>
      <c r="E135" s="269"/>
      <c r="F135" s="269"/>
      <c r="G135" s="269"/>
      <c r="H135" s="269"/>
      <c r="I135" s="269"/>
      <c r="J135" s="269"/>
      <c r="K135" s="269"/>
      <c r="L135" s="269"/>
      <c r="M135" s="269"/>
      <c r="N135" s="493">
        <f>BK135</f>
        <v>0.9</v>
      </c>
      <c r="O135" s="494"/>
      <c r="P135" s="494"/>
      <c r="Q135" s="494"/>
      <c r="R135" s="261"/>
      <c r="T135" s="263"/>
      <c r="W135" s="264">
        <f>W136</f>
        <v>1.8088</v>
      </c>
      <c r="Y135" s="264">
        <f>Y136</f>
        <v>0</v>
      </c>
      <c r="AA135" s="265">
        <f>AA136</f>
        <v>0</v>
      </c>
      <c r="AR135" s="266" t="s">
        <v>78</v>
      </c>
      <c r="AT135" s="267" t="s">
        <v>70</v>
      </c>
      <c r="AU135" s="267" t="s">
        <v>78</v>
      </c>
      <c r="AY135" s="266" t="s">
        <v>119</v>
      </c>
      <c r="BK135" s="268">
        <f>BK136</f>
        <v>0.9</v>
      </c>
    </row>
    <row r="136" spans="2:65" s="199" customFormat="1" ht="38.25" customHeight="1" x14ac:dyDescent="0.2">
      <c r="B136" s="270"/>
      <c r="C136" s="271" t="s">
        <v>171</v>
      </c>
      <c r="D136" s="271" t="s">
        <v>121</v>
      </c>
      <c r="E136" s="272" t="s">
        <v>473</v>
      </c>
      <c r="F136" s="485" t="s">
        <v>474</v>
      </c>
      <c r="G136" s="485"/>
      <c r="H136" s="485"/>
      <c r="I136" s="485"/>
      <c r="J136" s="273" t="s">
        <v>189</v>
      </c>
      <c r="K136" s="274">
        <v>45.22</v>
      </c>
      <c r="L136" s="486">
        <v>0.02</v>
      </c>
      <c r="M136" s="486"/>
      <c r="N136" s="486">
        <f>ROUND(L136*K136,2)</f>
        <v>0.9</v>
      </c>
      <c r="O136" s="486"/>
      <c r="P136" s="486"/>
      <c r="Q136" s="486"/>
      <c r="R136" s="275"/>
      <c r="T136" s="276" t="s">
        <v>1</v>
      </c>
      <c r="U136" s="285" t="s">
        <v>37</v>
      </c>
      <c r="V136" s="286">
        <v>0.04</v>
      </c>
      <c r="W136" s="286">
        <f>V136*K136</f>
        <v>1.8088</v>
      </c>
      <c r="X136" s="286">
        <v>0</v>
      </c>
      <c r="Y136" s="286">
        <f>X136*K136</f>
        <v>0</v>
      </c>
      <c r="Z136" s="286">
        <v>0</v>
      </c>
      <c r="AA136" s="287">
        <f>Z136*K136</f>
        <v>0</v>
      </c>
      <c r="AR136" s="191" t="s">
        <v>125</v>
      </c>
      <c r="AT136" s="191" t="s">
        <v>121</v>
      </c>
      <c r="AU136" s="191" t="s">
        <v>82</v>
      </c>
      <c r="AY136" s="191" t="s">
        <v>119</v>
      </c>
      <c r="BE136" s="280">
        <f>IF(U136="základná",N136,0)</f>
        <v>0</v>
      </c>
      <c r="BF136" s="280">
        <f>IF(U136="znížená",N136,0)</f>
        <v>0.9</v>
      </c>
      <c r="BG136" s="280">
        <f>IF(U136="zákl. prenesená",N136,0)</f>
        <v>0</v>
      </c>
      <c r="BH136" s="280">
        <f>IF(U136="zníž. prenesená",N136,0)</f>
        <v>0</v>
      </c>
      <c r="BI136" s="280">
        <f>IF(U136="nulová",N136,0)</f>
        <v>0</v>
      </c>
      <c r="BJ136" s="191" t="s">
        <v>82</v>
      </c>
      <c r="BK136" s="280">
        <f>ROUND(L136*K136,2)</f>
        <v>0.9</v>
      </c>
      <c r="BL136" s="191" t="s">
        <v>125</v>
      </c>
      <c r="BM136" s="191" t="s">
        <v>174</v>
      </c>
    </row>
    <row r="137" spans="2:65" s="199" customFormat="1" ht="6.95" customHeight="1" x14ac:dyDescent="0.2">
      <c r="B137" s="224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26"/>
    </row>
  </sheetData>
  <mergeCells count="108">
    <mergeCell ref="N133:Q133"/>
    <mergeCell ref="F134:I134"/>
    <mergeCell ref="L134:M134"/>
    <mergeCell ref="N134:Q134"/>
    <mergeCell ref="N135:Q135"/>
    <mergeCell ref="F136:I136"/>
    <mergeCell ref="L136:M136"/>
    <mergeCell ref="N136:Q136"/>
    <mergeCell ref="N130:Q130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5:I125"/>
    <mergeCell ref="L125:M125"/>
    <mergeCell ref="N125:Q125"/>
    <mergeCell ref="N126:Q126"/>
    <mergeCell ref="F127:I127"/>
    <mergeCell ref="L127:M127"/>
    <mergeCell ref="N127:Q127"/>
    <mergeCell ref="N122:Q122"/>
    <mergeCell ref="F123:I123"/>
    <mergeCell ref="L123:M123"/>
    <mergeCell ref="N123:Q123"/>
    <mergeCell ref="F124:I124"/>
    <mergeCell ref="L124:M124"/>
    <mergeCell ref="N124:Q124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N114:Q114"/>
    <mergeCell ref="N115:Q115"/>
    <mergeCell ref="N116:Q116"/>
    <mergeCell ref="F117:I117"/>
    <mergeCell ref="L117:M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2:Q92"/>
    <mergeCell ref="N93:Q93"/>
    <mergeCell ref="N95:Q95"/>
    <mergeCell ref="L97:Q97"/>
    <mergeCell ref="C103:Q103"/>
    <mergeCell ref="F105:P105"/>
    <mergeCell ref="N86:Q86"/>
    <mergeCell ref="N87:Q87"/>
    <mergeCell ref="N88:Q88"/>
    <mergeCell ref="N89:Q89"/>
    <mergeCell ref="N90:Q90"/>
    <mergeCell ref="N91:Q91"/>
    <mergeCell ref="F76:P76"/>
    <mergeCell ref="F77:P77"/>
    <mergeCell ref="M79:P79"/>
    <mergeCell ref="M81:Q81"/>
    <mergeCell ref="M82:Q82"/>
    <mergeCell ref="C84:G84"/>
    <mergeCell ref="N84:Q84"/>
    <mergeCell ref="H33:J33"/>
    <mergeCell ref="M33:P33"/>
    <mergeCell ref="H34:J34"/>
    <mergeCell ref="M34:P34"/>
    <mergeCell ref="L36:P36"/>
    <mergeCell ref="C74:Q74"/>
    <mergeCell ref="M30:P30"/>
    <mergeCell ref="H31:J31"/>
    <mergeCell ref="M31:P31"/>
    <mergeCell ref="H32:J32"/>
    <mergeCell ref="M32:P32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 xr:uid="{136E173E-FD2F-4ED5-80BB-2F776B181083}"/>
    <hyperlink ref="H1:K1" location="C86" display="2) Rekapitulácia rozpočtu" xr:uid="{48E6DA1D-6C42-45A3-A1E6-17B5424DEB3B}"/>
    <hyperlink ref="L1" location="C115" display="3) Rozpočet" xr:uid="{444A6EC1-5CC4-46C4-BC9C-65FCCBD354CB}"/>
    <hyperlink ref="S1:T1" location="'Rekapitulácia stavby'!C2" display="Rekapitulácia stavby" xr:uid="{8B2714DD-BADA-4C39-BBF1-16A3C50A259A}"/>
  </hyperlinks>
  <pageMargins left="0.59055118110236227" right="0.59055118110236227" top="0.51181102362204722" bottom="0.47244094488188981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01 nav. pr. 1 - Výmena vo...</vt:lpstr>
      <vt:lpstr>03 - SO Oprava sieťového ...</vt:lpstr>
      <vt:lpstr>SO 204 LS NP</vt:lpstr>
      <vt:lpstr>SO 204 PS NP</vt:lpstr>
      <vt:lpstr>SO 205 LS NP</vt:lpstr>
      <vt:lpstr>SO 205 PS NP</vt:lpstr>
      <vt:lpstr>SO 206 LS NP </vt:lpstr>
      <vt:lpstr>SO 206 PS NP</vt:lpstr>
      <vt:lpstr>'01 nav. pr. 1 - Výmena vo...'!Názvy_tlače</vt:lpstr>
      <vt:lpstr>'03 - SO Oprava sieťového ...'!Názvy_tlače</vt:lpstr>
      <vt:lpstr>'Rekapitulácia stavby'!Názvy_tlače</vt:lpstr>
      <vt:lpstr>'SO 204 LS NP'!Názvy_tlače</vt:lpstr>
      <vt:lpstr>'SO 204 PS NP'!Názvy_tlače</vt:lpstr>
      <vt:lpstr>'SO 205 LS NP'!Názvy_tlače</vt:lpstr>
      <vt:lpstr>'SO 205 PS NP'!Názvy_tlače</vt:lpstr>
      <vt:lpstr>'SO 206 LS NP '!Názvy_tlače</vt:lpstr>
      <vt:lpstr>'SO 206 PS NP'!Názvy_tlače</vt:lpstr>
      <vt:lpstr>'01 nav. pr. 1 - Výmena vo...'!Oblasť_tlače</vt:lpstr>
      <vt:lpstr>'03 - SO Oprava sieťového ...'!Oblasť_tlače</vt:lpstr>
      <vt:lpstr>'Rekapitulácia stavby'!Oblasť_tlače</vt:lpstr>
      <vt:lpstr>'SO 204 LS NP'!Oblasť_tlače</vt:lpstr>
      <vt:lpstr>'SO 204 PS NP'!Oblasť_tlače</vt:lpstr>
      <vt:lpstr>'SO 205 LS NP'!Oblasť_tlače</vt:lpstr>
      <vt:lpstr>'SO 205 PS NP'!Oblasť_tlače</vt:lpstr>
      <vt:lpstr>'SO 206 LS NP '!Oblasť_tlače</vt:lpstr>
      <vt:lpstr>'SO 206 PS NP'!Oblasť_tlače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Letovanec Peter</dc:creator>
  <cp:lastModifiedBy>Sottnik Jozef</cp:lastModifiedBy>
  <cp:lastPrinted>2021-11-26T12:52:22Z</cp:lastPrinted>
  <dcterms:created xsi:type="dcterms:W3CDTF">2021-10-20T08:48:46Z</dcterms:created>
  <dcterms:modified xsi:type="dcterms:W3CDTF">2022-01-11T10:56:07Z</dcterms:modified>
</cp:coreProperties>
</file>